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a.kucic\Documents\Izvještaji\2026\2.Polugodišnji izvještaj\"/>
    </mc:Choice>
  </mc:AlternateContent>
  <xr:revisionPtr revIDLastSave="0" documentId="13_ncr:1_{B6453F27-940E-4612-B705-3643438CCD1F}" xr6:coauthVersionLast="47" xr6:coauthVersionMax="47" xr10:uidLastSave="{00000000-0000-0000-0000-000000000000}"/>
  <workbookProtection workbookAlgorithmName="SHA-512" workbookHashValue="pDDo6uUsCgL45a0GGNF5mvIO4/dqHKX/tiDBLFi8z8U3Pw9jRovBe8wFnsGk0Ttph+YchJTvlTrBD5jiV8DH7w==" workbookSaltValue="VRr6F0U7PIixJdYZjD20Iw==" workbookSpinCount="100000" lockStructure="1"/>
  <bookViews>
    <workbookView xWindow="28680" yWindow="-75" windowWidth="29040" windowHeight="15720" xr2:uid="{E136BF8D-CC0F-442A-9624-66738580172B}"/>
  </bookViews>
  <sheets>
    <sheet name="SAŽETAK" sheetId="1" r:id="rId1"/>
    <sheet name="RAČUN PRIHODA I RASHODA" sheetId="2" r:id="rId2"/>
    <sheet name="Prihodi i rashodi prema izvoru" sheetId="8" r:id="rId3"/>
    <sheet name="IspisZahtjevaRviRazdobljaSumira" sheetId="9" state="hidden" r:id="rId4"/>
    <sheet name="Račun financiranja prema izvori" sheetId="7" state="hidden" r:id="rId5"/>
    <sheet name="Rashodi -funkcijska" sheetId="4" r:id="rId6"/>
    <sheet name="Račun financiranja" sheetId="5" r:id="rId7"/>
    <sheet name="POSEBNI DIO" sheetId="10" r:id="rId8"/>
    <sheet name="POSEBNI_DIO_" sheetId="6" state="hidden" r:id="rId9"/>
  </sheets>
  <definedNames>
    <definedName name="_xlnm.Print_Titles" localSheetId="3">IspisZahtjevaRviRazdobljaSumira!$1:$1</definedName>
    <definedName name="_xlnm.Print_Titles" localSheetId="7">'POSEBNI DIO'!$1:$1</definedName>
    <definedName name="_xlnm.Print_Titles" localSheetId="2">'Prihodi i rashodi prema izvoru'!$1:$1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5" l="1"/>
  <c r="F13" i="5"/>
  <c r="F12" i="5" s="1"/>
  <c r="H27" i="10"/>
  <c r="G12" i="10"/>
  <c r="H12" i="10" s="1"/>
  <c r="H13" i="10"/>
  <c r="H14" i="10"/>
  <c r="H26" i="10"/>
  <c r="F10" i="10"/>
  <c r="F11" i="10"/>
  <c r="F12" i="10"/>
  <c r="F25" i="10"/>
  <c r="H29" i="2"/>
  <c r="H10" i="2"/>
  <c r="B10" i="4"/>
  <c r="D10" i="4" s="1"/>
  <c r="G32" i="1"/>
  <c r="G12" i="8"/>
  <c r="G11" i="8"/>
  <c r="H35" i="1"/>
  <c r="F80" i="10"/>
  <c r="H80" i="10" s="1"/>
  <c r="H11" i="10"/>
  <c r="H349" i="10"/>
  <c r="H348" i="10"/>
  <c r="H347" i="10"/>
  <c r="H346" i="10"/>
  <c r="H345" i="10"/>
  <c r="H344" i="10"/>
  <c r="H343" i="10"/>
  <c r="H342" i="10"/>
  <c r="H341" i="10"/>
  <c r="H340" i="10"/>
  <c r="H339" i="10"/>
  <c r="H338" i="10"/>
  <c r="H331" i="10"/>
  <c r="H328" i="10"/>
  <c r="H327" i="10"/>
  <c r="H326" i="10"/>
  <c r="H325" i="10"/>
  <c r="H324" i="10"/>
  <c r="H323" i="10"/>
  <c r="H321" i="10"/>
  <c r="H320" i="10"/>
  <c r="H319" i="10"/>
  <c r="H317" i="10"/>
  <c r="H314" i="10"/>
  <c r="H313" i="10"/>
  <c r="H312" i="10"/>
  <c r="H311" i="10"/>
  <c r="H310" i="10"/>
  <c r="H308" i="10"/>
  <c r="H305" i="10"/>
  <c r="H304" i="10"/>
  <c r="H303" i="10"/>
  <c r="H302" i="10"/>
  <c r="H301" i="10"/>
  <c r="H300" i="10"/>
  <c r="H298" i="10"/>
  <c r="H294" i="10"/>
  <c r="H293" i="10"/>
  <c r="H292" i="10"/>
  <c r="H291" i="10"/>
  <c r="H290" i="10"/>
  <c r="H289" i="10"/>
  <c r="H288" i="10"/>
  <c r="H287" i="10"/>
  <c r="H286" i="10"/>
  <c r="H285" i="10"/>
  <c r="H284" i="10"/>
  <c r="H282" i="10"/>
  <c r="H281" i="10"/>
  <c r="H280" i="10"/>
  <c r="H279" i="10"/>
  <c r="H278" i="10"/>
  <c r="H277" i="10"/>
  <c r="H276" i="10"/>
  <c r="H275" i="10"/>
  <c r="H273" i="10"/>
  <c r="H272" i="10"/>
  <c r="H271" i="10"/>
  <c r="H265" i="10"/>
  <c r="H264" i="10"/>
  <c r="H263" i="10"/>
  <c r="H262" i="10"/>
  <c r="H261" i="10"/>
  <c r="H259" i="10"/>
  <c r="H246" i="10"/>
  <c r="H245" i="10"/>
  <c r="H239" i="10"/>
  <c r="H238" i="10"/>
  <c r="H237" i="10"/>
  <c r="H236" i="10"/>
  <c r="H235" i="10"/>
  <c r="H233" i="10"/>
  <c r="H232" i="10"/>
  <c r="H231" i="10"/>
  <c r="H229" i="10"/>
  <c r="H228" i="10"/>
  <c r="H227" i="10"/>
  <c r="H226" i="10"/>
  <c r="H225" i="10"/>
  <c r="H224" i="10"/>
  <c r="H223" i="10"/>
  <c r="H221" i="10"/>
  <c r="H219" i="10"/>
  <c r="H218" i="10"/>
  <c r="H216" i="10"/>
  <c r="H215" i="10"/>
  <c r="H214" i="10"/>
  <c r="H213" i="10"/>
  <c r="H212" i="10"/>
  <c r="H211" i="10"/>
  <c r="H209" i="10"/>
  <c r="H208" i="10"/>
  <c r="H207" i="10"/>
  <c r="H206" i="10"/>
  <c r="H205" i="10"/>
  <c r="H204" i="10"/>
  <c r="H203" i="10"/>
  <c r="H202" i="10"/>
  <c r="H201" i="10"/>
  <c r="H198" i="10"/>
  <c r="H195" i="10"/>
  <c r="H194" i="10"/>
  <c r="H193" i="10"/>
  <c r="H192" i="10"/>
  <c r="H191" i="10"/>
  <c r="H190" i="10"/>
  <c r="H189" i="10"/>
  <c r="H188" i="10"/>
  <c r="H187" i="10"/>
  <c r="H185" i="10"/>
  <c r="H181" i="10"/>
  <c r="H121" i="10"/>
  <c r="H110" i="10"/>
  <c r="H109" i="10"/>
  <c r="H108" i="10"/>
  <c r="H107" i="10"/>
  <c r="H106" i="10"/>
  <c r="H103" i="10"/>
  <c r="H98" i="10"/>
  <c r="H97" i="10"/>
  <c r="H96" i="10"/>
  <c r="H95" i="10"/>
  <c r="H94" i="10"/>
  <c r="H92" i="10"/>
  <c r="H91" i="10"/>
  <c r="H90" i="10"/>
  <c r="H87" i="10"/>
  <c r="H86" i="10"/>
  <c r="H85" i="10"/>
  <c r="H84" i="10"/>
  <c r="H83" i="10"/>
  <c r="H82" i="10"/>
  <c r="H81" i="10"/>
  <c r="H79" i="10"/>
  <c r="H78" i="10"/>
  <c r="H77" i="10"/>
  <c r="H76" i="10"/>
  <c r="H75" i="10"/>
  <c r="H74" i="10"/>
  <c r="H69" i="10"/>
  <c r="H68" i="10"/>
  <c r="H67" i="10"/>
  <c r="H66" i="10"/>
  <c r="H65" i="10"/>
  <c r="H58" i="10"/>
  <c r="H57" i="10"/>
  <c r="H56" i="10"/>
  <c r="H55" i="10"/>
  <c r="H54" i="10"/>
  <c r="H52" i="10"/>
  <c r="H51" i="10"/>
  <c r="H50" i="10"/>
  <c r="H49" i="10"/>
  <c r="H47" i="10"/>
  <c r="H46" i="10"/>
  <c r="H45" i="10"/>
  <c r="H44" i="10"/>
  <c r="H42" i="10"/>
  <c r="H41" i="10"/>
  <c r="H40" i="10"/>
  <c r="H39" i="10"/>
  <c r="H38" i="10"/>
  <c r="H36" i="10"/>
  <c r="H31" i="10"/>
  <c r="H30" i="10"/>
  <c r="H29" i="10"/>
  <c r="H28" i="10"/>
  <c r="H25" i="10"/>
  <c r="H23" i="10"/>
  <c r="H21" i="10"/>
  <c r="H19" i="10"/>
  <c r="H18" i="10"/>
  <c r="H17" i="10"/>
  <c r="H16" i="10"/>
  <c r="H15" i="10"/>
  <c r="H10" i="10"/>
  <c r="G39" i="8"/>
  <c r="G50" i="8"/>
  <c r="G45" i="8"/>
  <c r="G40" i="8"/>
  <c r="I40" i="8"/>
  <c r="K349" i="9"/>
  <c r="K348" i="9"/>
  <c r="K347" i="9"/>
  <c r="K346" i="9"/>
  <c r="K345" i="9"/>
  <c r="K344" i="9"/>
  <c r="K343" i="9"/>
  <c r="K342" i="9"/>
  <c r="K341" i="9"/>
  <c r="K340" i="9"/>
  <c r="K339" i="9"/>
  <c r="K338" i="9"/>
  <c r="K337" i="9"/>
  <c r="K336" i="9"/>
  <c r="K335" i="9"/>
  <c r="K334" i="9"/>
  <c r="K333" i="9"/>
  <c r="K332" i="9"/>
  <c r="K331" i="9"/>
  <c r="K330" i="9"/>
  <c r="K329" i="9"/>
  <c r="K328" i="9"/>
  <c r="K327" i="9"/>
  <c r="K326" i="9"/>
  <c r="K325" i="9"/>
  <c r="K324" i="9"/>
  <c r="K323" i="9"/>
  <c r="K322" i="9"/>
  <c r="K321" i="9"/>
  <c r="K320" i="9"/>
  <c r="K319" i="9"/>
  <c r="K318" i="9"/>
  <c r="K317" i="9"/>
  <c r="K316" i="9"/>
  <c r="K315" i="9"/>
  <c r="K314" i="9"/>
  <c r="K313" i="9"/>
  <c r="K312" i="9"/>
  <c r="K311" i="9"/>
  <c r="K310" i="9"/>
  <c r="K309" i="9"/>
  <c r="K308" i="9"/>
  <c r="K307" i="9"/>
  <c r="K306" i="9"/>
  <c r="K305" i="9"/>
  <c r="K304" i="9"/>
  <c r="K303" i="9"/>
  <c r="K302" i="9"/>
  <c r="K301" i="9"/>
  <c r="K300" i="9"/>
  <c r="K299" i="9"/>
  <c r="K298" i="9"/>
  <c r="K297" i="9"/>
  <c r="K296" i="9"/>
  <c r="K295" i="9"/>
  <c r="K294" i="9"/>
  <c r="K293" i="9"/>
  <c r="K292" i="9"/>
  <c r="K291" i="9"/>
  <c r="K290" i="9"/>
  <c r="K289" i="9"/>
  <c r="K288" i="9"/>
  <c r="K287" i="9"/>
  <c r="K286" i="9"/>
  <c r="K285" i="9"/>
  <c r="K284" i="9"/>
  <c r="K283" i="9"/>
  <c r="K282" i="9"/>
  <c r="K281" i="9"/>
  <c r="K280" i="9"/>
  <c r="K279" i="9"/>
  <c r="K278" i="9"/>
  <c r="K277" i="9"/>
  <c r="K276" i="9"/>
  <c r="K275" i="9"/>
  <c r="K274" i="9"/>
  <c r="K273" i="9"/>
  <c r="K272" i="9"/>
  <c r="K271" i="9"/>
  <c r="K270" i="9"/>
  <c r="K269" i="9"/>
  <c r="K268" i="9"/>
  <c r="K267" i="9"/>
  <c r="K266" i="9"/>
  <c r="K265" i="9"/>
  <c r="K264" i="9"/>
  <c r="K263" i="9"/>
  <c r="K262" i="9"/>
  <c r="K261" i="9"/>
  <c r="K260" i="9"/>
  <c r="K259" i="9"/>
  <c r="K258" i="9"/>
  <c r="K257" i="9"/>
  <c r="K256" i="9"/>
  <c r="K255" i="9"/>
  <c r="K254" i="9"/>
  <c r="K253" i="9"/>
  <c r="K252" i="9"/>
  <c r="K251" i="9"/>
  <c r="K250" i="9"/>
  <c r="K249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7" i="9"/>
  <c r="K216" i="9"/>
  <c r="K215" i="9"/>
  <c r="K214" i="9"/>
  <c r="K213" i="9"/>
  <c r="K212" i="9"/>
  <c r="K211" i="9"/>
  <c r="K210" i="9"/>
  <c r="K209" i="9"/>
  <c r="K208" i="9"/>
  <c r="K207" i="9"/>
  <c r="K206" i="9"/>
  <c r="K205" i="9"/>
  <c r="K204" i="9"/>
  <c r="K203" i="9"/>
  <c r="K202" i="9"/>
  <c r="K201" i="9"/>
  <c r="K200" i="9"/>
  <c r="K199" i="9"/>
  <c r="K198" i="9"/>
  <c r="K197" i="9"/>
  <c r="K196" i="9"/>
  <c r="K195" i="9"/>
  <c r="K194" i="9"/>
  <c r="K193" i="9"/>
  <c r="K192" i="9"/>
  <c r="K191" i="9"/>
  <c r="K190" i="9"/>
  <c r="K189" i="9"/>
  <c r="K188" i="9"/>
  <c r="K187" i="9"/>
  <c r="K186" i="9"/>
  <c r="K185" i="9"/>
  <c r="K184" i="9"/>
  <c r="K183" i="9"/>
  <c r="K182" i="9"/>
  <c r="K181" i="9"/>
  <c r="K180" i="9"/>
  <c r="K179" i="9"/>
  <c r="K178" i="9"/>
  <c r="K177" i="9"/>
  <c r="K176" i="9"/>
  <c r="K175" i="9"/>
  <c r="K174" i="9"/>
  <c r="K173" i="9"/>
  <c r="K172" i="9"/>
  <c r="K171" i="9"/>
  <c r="K170" i="9"/>
  <c r="K169" i="9"/>
  <c r="K168" i="9"/>
  <c r="K167" i="9"/>
  <c r="K166" i="9"/>
  <c r="K165" i="9"/>
  <c r="K164" i="9"/>
  <c r="K163" i="9"/>
  <c r="K162" i="9"/>
  <c r="K161" i="9"/>
  <c r="K160" i="9"/>
  <c r="K159" i="9"/>
  <c r="K158" i="9"/>
  <c r="K157" i="9"/>
  <c r="K156" i="9"/>
  <c r="K155" i="9"/>
  <c r="K154" i="9"/>
  <c r="K153" i="9"/>
  <c r="K152" i="9"/>
  <c r="K151" i="9"/>
  <c r="K150" i="9"/>
  <c r="K149" i="9"/>
  <c r="K148" i="9"/>
  <c r="K147" i="9"/>
  <c r="K146" i="9"/>
  <c r="K145" i="9"/>
  <c r="K144" i="9"/>
  <c r="K143" i="9"/>
  <c r="K142" i="9"/>
  <c r="K141" i="9"/>
  <c r="K140" i="9"/>
  <c r="K139" i="9"/>
  <c r="K138" i="9"/>
  <c r="K137" i="9"/>
  <c r="K136" i="9"/>
  <c r="K135" i="9"/>
  <c r="K134" i="9"/>
  <c r="K133" i="9"/>
  <c r="K132" i="9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I13" i="8"/>
  <c r="I14" i="8"/>
  <c r="I15" i="8"/>
  <c r="I16" i="8"/>
  <c r="I17" i="8"/>
  <c r="G19" i="8"/>
  <c r="G18" i="8" s="1"/>
  <c r="I18" i="8" s="1"/>
  <c r="I20" i="8"/>
  <c r="I21" i="8"/>
  <c r="I22" i="8"/>
  <c r="G23" i="8"/>
  <c r="I23" i="8" s="1"/>
  <c r="I24" i="8"/>
  <c r="I25" i="8"/>
  <c r="I26" i="8"/>
  <c r="I27" i="8"/>
  <c r="I28" i="8"/>
  <c r="I29" i="8"/>
  <c r="I30" i="8"/>
  <c r="I31" i="8"/>
  <c r="I32" i="8"/>
  <c r="I33" i="8"/>
  <c r="I34" i="8"/>
  <c r="I36" i="8"/>
  <c r="I37" i="8"/>
  <c r="I38" i="8"/>
  <c r="I39" i="8"/>
  <c r="I41" i="8"/>
  <c r="I42" i="8"/>
  <c r="G43" i="8"/>
  <c r="I43" i="8" s="1"/>
  <c r="I44" i="8"/>
  <c r="I45" i="8"/>
  <c r="I46" i="8"/>
  <c r="I47" i="8"/>
  <c r="I48" i="8"/>
  <c r="I49" i="8"/>
  <c r="I50" i="8"/>
  <c r="I51" i="8"/>
  <c r="G52" i="8"/>
  <c r="I52" i="8"/>
  <c r="I53" i="8"/>
  <c r="I54" i="8"/>
  <c r="I55" i="8"/>
  <c r="I56" i="8"/>
  <c r="G57" i="8"/>
  <c r="I57" i="8"/>
  <c r="I58" i="8"/>
  <c r="I59" i="8"/>
  <c r="I60" i="8"/>
  <c r="I61" i="8"/>
  <c r="G62" i="8"/>
  <c r="I62" i="8"/>
  <c r="I63" i="8"/>
  <c r="I64" i="8"/>
  <c r="I65" i="8"/>
  <c r="I66" i="8"/>
  <c r="G67" i="8"/>
  <c r="I67" i="8"/>
  <c r="I68" i="8"/>
  <c r="I69" i="8"/>
  <c r="K11" i="2"/>
  <c r="K14" i="2"/>
  <c r="K16" i="2"/>
  <c r="K21" i="2"/>
  <c r="K29" i="2"/>
  <c r="K33" i="2"/>
  <c r="K39" i="2"/>
  <c r="K40" i="2"/>
  <c r="K41" i="2"/>
  <c r="K42" i="2"/>
  <c r="K43" i="2"/>
  <c r="K44" i="2"/>
  <c r="K55" i="2"/>
  <c r="K119" i="2"/>
  <c r="K123" i="2"/>
  <c r="K125" i="2"/>
  <c r="K126" i="2"/>
  <c r="K139" i="2"/>
  <c r="K141" i="2"/>
  <c r="K142" i="2"/>
  <c r="H9" i="2" l="1"/>
  <c r="K9" i="2" s="1"/>
  <c r="K10" i="2"/>
  <c r="I11" i="8"/>
  <c r="I19" i="8"/>
  <c r="I12" i="8"/>
  <c r="G35" i="1"/>
  <c r="J34" i="1"/>
  <c r="I38" i="1"/>
  <c r="J38" i="1"/>
  <c r="G31" i="1" l="1"/>
  <c r="F35" i="1" l="1"/>
  <c r="I35" i="1" s="1"/>
  <c r="G39" i="1"/>
  <c r="J37" i="1"/>
  <c r="J35" i="1" l="1"/>
  <c r="D336" i="6" l="1"/>
  <c r="E336" i="6" s="1"/>
  <c r="E332" i="6"/>
  <c r="D332" i="6"/>
  <c r="C331" i="6"/>
  <c r="C330" i="6" s="1"/>
  <c r="D326" i="6"/>
  <c r="D322" i="6"/>
  <c r="D321" i="6"/>
  <c r="C321" i="6"/>
  <c r="E315" i="6"/>
  <c r="D315" i="6"/>
  <c r="D311" i="6"/>
  <c r="E311" i="6" s="1"/>
  <c r="C310" i="6"/>
  <c r="C309" i="6" s="1"/>
  <c r="E308" i="6"/>
  <c r="E307" i="6"/>
  <c r="E306" i="6"/>
  <c r="D306" i="6"/>
  <c r="E305" i="6"/>
  <c r="D305" i="6"/>
  <c r="C305" i="6"/>
  <c r="E304" i="6"/>
  <c r="E303" i="6"/>
  <c r="E302" i="6"/>
  <c r="D302" i="6"/>
  <c r="D298" i="6" s="1"/>
  <c r="E301" i="6"/>
  <c r="E300" i="6"/>
  <c r="E299" i="6"/>
  <c r="C298" i="6"/>
  <c r="C297" i="6" s="1"/>
  <c r="E296" i="6"/>
  <c r="E295" i="6"/>
  <c r="E294" i="6"/>
  <c r="E293" i="6"/>
  <c r="E292" i="6"/>
  <c r="E291" i="6"/>
  <c r="E290" i="6"/>
  <c r="E289" i="6"/>
  <c r="E288" i="6"/>
  <c r="D288" i="6"/>
  <c r="E287" i="6"/>
  <c r="E286" i="6"/>
  <c r="E285" i="6"/>
  <c r="E284" i="6"/>
  <c r="D284" i="6"/>
  <c r="D283" i="6"/>
  <c r="E283" i="6" s="1"/>
  <c r="C283" i="6"/>
  <c r="E282" i="6"/>
  <c r="E281" i="6"/>
  <c r="E280" i="6"/>
  <c r="E279" i="6"/>
  <c r="E278" i="6"/>
  <c r="E277" i="6"/>
  <c r="E276" i="6"/>
  <c r="E275" i="6"/>
  <c r="E274" i="6"/>
  <c r="D274" i="6"/>
  <c r="E273" i="6"/>
  <c r="E272" i="6"/>
  <c r="E271" i="6"/>
  <c r="D270" i="6"/>
  <c r="E270" i="6" s="1"/>
  <c r="D269" i="6"/>
  <c r="E269" i="6" s="1"/>
  <c r="C269" i="6"/>
  <c r="E268" i="6"/>
  <c r="E267" i="6"/>
  <c r="E266" i="6"/>
  <c r="D266" i="6"/>
  <c r="E265" i="6"/>
  <c r="E264" i="6"/>
  <c r="E263" i="6"/>
  <c r="D263" i="6"/>
  <c r="D262" i="6"/>
  <c r="E262" i="6" s="1"/>
  <c r="C262" i="6"/>
  <c r="C261" i="6"/>
  <c r="D259" i="6"/>
  <c r="D258" i="6" s="1"/>
  <c r="C258" i="6"/>
  <c r="E256" i="6"/>
  <c r="D256" i="6"/>
  <c r="D254" i="6"/>
  <c r="E254" i="6" s="1"/>
  <c r="D253" i="6"/>
  <c r="D252" i="6" s="1"/>
  <c r="E252" i="6" s="1"/>
  <c r="C253" i="6"/>
  <c r="C252" i="6"/>
  <c r="D248" i="6"/>
  <c r="E248" i="6" s="1"/>
  <c r="D244" i="6"/>
  <c r="D243" i="6" s="1"/>
  <c r="E243" i="6" s="1"/>
  <c r="C243" i="6"/>
  <c r="E242" i="6"/>
  <c r="C242" i="6"/>
  <c r="E241" i="6"/>
  <c r="E240" i="6"/>
  <c r="E239" i="6"/>
  <c r="E238" i="6"/>
  <c r="E237" i="6"/>
  <c r="E236" i="6"/>
  <c r="C236" i="6"/>
  <c r="D234" i="6"/>
  <c r="E234" i="6" s="1"/>
  <c r="D230" i="6"/>
  <c r="D229" i="6" s="1"/>
  <c r="E229" i="6" s="1"/>
  <c r="C229" i="6"/>
  <c r="E227" i="6"/>
  <c r="D227" i="6"/>
  <c r="E224" i="6"/>
  <c r="D224" i="6"/>
  <c r="D223" i="6" s="1"/>
  <c r="C223" i="6"/>
  <c r="E222" i="6"/>
  <c r="E221" i="6"/>
  <c r="D221" i="6"/>
  <c r="E220" i="6"/>
  <c r="E219" i="6"/>
  <c r="E218" i="6"/>
  <c r="D217" i="6"/>
  <c r="E217" i="6" s="1"/>
  <c r="E216" i="6"/>
  <c r="D216" i="6"/>
  <c r="C216" i="6"/>
  <c r="C215" i="6"/>
  <c r="D211" i="6"/>
  <c r="E211" i="6" s="1"/>
  <c r="D209" i="6"/>
  <c r="D206" i="6" s="1"/>
  <c r="E206" i="6" s="1"/>
  <c r="E207" i="6"/>
  <c r="D207" i="6"/>
  <c r="C206" i="6"/>
  <c r="C124" i="6" s="1"/>
  <c r="E205" i="6"/>
  <c r="D204" i="6"/>
  <c r="E204" i="6" s="1"/>
  <c r="E203" i="6"/>
  <c r="D202" i="6"/>
  <c r="E202" i="6" s="1"/>
  <c r="D201" i="6"/>
  <c r="E201" i="6" s="1"/>
  <c r="C201" i="6"/>
  <c r="D197" i="6"/>
  <c r="E197" i="6" s="1"/>
  <c r="C193" i="6"/>
  <c r="D191" i="6"/>
  <c r="D188" i="6" s="1"/>
  <c r="E188" i="6" s="1"/>
  <c r="D189" i="6"/>
  <c r="C188" i="6"/>
  <c r="D183" i="6"/>
  <c r="D175" i="6" s="1"/>
  <c r="E175" i="6" s="1"/>
  <c r="D181" i="6"/>
  <c r="E176" i="6"/>
  <c r="D176" i="6"/>
  <c r="C175" i="6"/>
  <c r="E174" i="6"/>
  <c r="E173" i="6"/>
  <c r="E172" i="6"/>
  <c r="E171" i="6"/>
  <c r="C170" i="6"/>
  <c r="E170" i="6" s="1"/>
  <c r="E165" i="6"/>
  <c r="D165" i="6"/>
  <c r="D163" i="6"/>
  <c r="E159" i="6"/>
  <c r="D159" i="6"/>
  <c r="D158" i="6" s="1"/>
  <c r="E158" i="6" s="1"/>
  <c r="C158" i="6"/>
  <c r="E151" i="6"/>
  <c r="D151" i="6"/>
  <c r="D148" i="6"/>
  <c r="D145" i="6" s="1"/>
  <c r="E145" i="6" s="1"/>
  <c r="D146" i="6"/>
  <c r="E146" i="6" s="1"/>
  <c r="C145" i="6"/>
  <c r="E138" i="6"/>
  <c r="D138" i="6"/>
  <c r="E135" i="6"/>
  <c r="D135" i="6"/>
  <c r="D134" i="6" s="1"/>
  <c r="E134" i="6" s="1"/>
  <c r="C134" i="6"/>
  <c r="E129" i="6"/>
  <c r="D129" i="6"/>
  <c r="D126" i="6"/>
  <c r="E126" i="6" s="1"/>
  <c r="D125" i="6"/>
  <c r="C125" i="6"/>
  <c r="E123" i="6"/>
  <c r="E122" i="6"/>
  <c r="E121" i="6"/>
  <c r="E120" i="6"/>
  <c r="D120" i="6"/>
  <c r="D119" i="6"/>
  <c r="E119" i="6" s="1"/>
  <c r="C119" i="6"/>
  <c r="D117" i="6"/>
  <c r="D103" i="6" s="1"/>
  <c r="E103" i="6" s="1"/>
  <c r="E111" i="6"/>
  <c r="E110" i="6"/>
  <c r="D109" i="6"/>
  <c r="E109" i="6" s="1"/>
  <c r="E104" i="6"/>
  <c r="D104" i="6"/>
  <c r="C103" i="6"/>
  <c r="E102" i="6"/>
  <c r="E101" i="6"/>
  <c r="E100" i="6"/>
  <c r="E99" i="6"/>
  <c r="E98" i="6"/>
  <c r="D97" i="6"/>
  <c r="E97" i="6" s="1"/>
  <c r="D96" i="6"/>
  <c r="E96" i="6" s="1"/>
  <c r="C96" i="6"/>
  <c r="E95" i="6"/>
  <c r="E94" i="6"/>
  <c r="E69" i="6"/>
  <c r="D69" i="6"/>
  <c r="E63" i="6"/>
  <c r="D63" i="6"/>
  <c r="D62" i="6" s="1"/>
  <c r="E62" i="6" s="1"/>
  <c r="C62" i="6"/>
  <c r="E60" i="6"/>
  <c r="D60" i="6"/>
  <c r="D57" i="6"/>
  <c r="E57" i="6" s="1"/>
  <c r="D36" i="6"/>
  <c r="D30" i="6" s="1"/>
  <c r="D31" i="6"/>
  <c r="E31" i="6" s="1"/>
  <c r="C30" i="6"/>
  <c r="E25" i="6"/>
  <c r="D25" i="6"/>
  <c r="E21" i="6"/>
  <c r="D21" i="6"/>
  <c r="D20" i="6"/>
  <c r="E20" i="6" s="1"/>
  <c r="C20" i="6"/>
  <c r="C19" i="6"/>
  <c r="D17" i="6"/>
  <c r="C17" i="6"/>
  <c r="E17" i="6" s="1"/>
  <c r="D16" i="6"/>
  <c r="C16" i="6"/>
  <c r="E15" i="6"/>
  <c r="D15" i="6"/>
  <c r="C15" i="6"/>
  <c r="D14" i="6"/>
  <c r="C14" i="6"/>
  <c r="E14" i="6" s="1"/>
  <c r="D13" i="6"/>
  <c r="C13" i="6"/>
  <c r="E13" i="6" s="1"/>
  <c r="D12" i="6"/>
  <c r="E12" i="6" s="1"/>
  <c r="C12" i="6"/>
  <c r="D11" i="6"/>
  <c r="E11" i="6" s="1"/>
  <c r="C11" i="6"/>
  <c r="D10" i="6"/>
  <c r="E10" i="6" s="1"/>
  <c r="C10" i="6"/>
  <c r="D9" i="6"/>
  <c r="E9" i="6" s="1"/>
  <c r="C9" i="6"/>
  <c r="D8" i="6"/>
  <c r="C8" i="6"/>
  <c r="D7" i="6"/>
  <c r="E7" i="6" s="1"/>
  <c r="C7" i="6"/>
  <c r="D6" i="6"/>
  <c r="E6" i="6" s="1"/>
  <c r="C6" i="6"/>
  <c r="D5" i="6"/>
  <c r="E5" i="6" s="1"/>
  <c r="C5" i="6"/>
  <c r="E4" i="6"/>
  <c r="D4" i="6"/>
  <c r="C4" i="6"/>
  <c r="D3" i="6"/>
  <c r="C3" i="6"/>
  <c r="E3" i="6" s="1"/>
  <c r="G13" i="5"/>
  <c r="E13" i="5"/>
  <c r="E12" i="5" s="1"/>
  <c r="E11" i="5" s="1"/>
  <c r="F11" i="5"/>
  <c r="G8" i="5"/>
  <c r="G7" i="5" s="1"/>
  <c r="G6" i="5" s="1"/>
  <c r="G10" i="5" s="1"/>
  <c r="E8" i="5"/>
  <c r="E7" i="5" s="1"/>
  <c r="E6" i="5" s="1"/>
  <c r="E10" i="5" s="1"/>
  <c r="F6" i="5"/>
  <c r="F10" i="5" s="1"/>
  <c r="C9" i="4"/>
  <c r="C8" i="4" s="1"/>
  <c r="B9" i="4"/>
  <c r="B8" i="4" s="1"/>
  <c r="B7" i="4" s="1"/>
  <c r="H31" i="1"/>
  <c r="J31" i="1" s="1"/>
  <c r="J36" i="1"/>
  <c r="F31" i="1"/>
  <c r="J33" i="1"/>
  <c r="J32" i="1"/>
  <c r="I32" i="1"/>
  <c r="G12" i="5" l="1"/>
  <c r="H13" i="5"/>
  <c r="D19" i="6"/>
  <c r="E30" i="6"/>
  <c r="C18" i="6"/>
  <c r="D297" i="6"/>
  <c r="E297" i="6" s="1"/>
  <c r="E298" i="6"/>
  <c r="D124" i="6"/>
  <c r="E124" i="6" s="1"/>
  <c r="D215" i="6"/>
  <c r="E215" i="6" s="1"/>
  <c r="E223" i="6"/>
  <c r="D261" i="6"/>
  <c r="E261" i="6" s="1"/>
  <c r="E36" i="6"/>
  <c r="E125" i="6"/>
  <c r="E191" i="6"/>
  <c r="E230" i="6"/>
  <c r="E244" i="6"/>
  <c r="E253" i="6"/>
  <c r="D331" i="6"/>
  <c r="E117" i="6"/>
  <c r="E148" i="6"/>
  <c r="E183" i="6"/>
  <c r="D193" i="6"/>
  <c r="E193" i="6" s="1"/>
  <c r="D310" i="6"/>
  <c r="C7" i="4"/>
  <c r="D8" i="4"/>
  <c r="D9" i="4"/>
  <c r="F39" i="1"/>
  <c r="I37" i="1"/>
  <c r="I33" i="1"/>
  <c r="I36" i="1"/>
  <c r="I31" i="1"/>
  <c r="G11" i="5" l="1"/>
  <c r="H11" i="5" s="1"/>
  <c r="H12" i="5"/>
  <c r="E310" i="6"/>
  <c r="D309" i="6"/>
  <c r="E309" i="6" s="1"/>
  <c r="D330" i="6"/>
  <c r="E330" i="6" s="1"/>
  <c r="E331" i="6"/>
  <c r="E19" i="6"/>
  <c r="D18" i="6"/>
  <c r="E18" i="6" s="1"/>
  <c r="D7" i="4"/>
  <c r="H39" i="1"/>
  <c r="J39" i="1" l="1"/>
  <c r="I39" i="1"/>
</calcChain>
</file>

<file path=xl/sharedStrings.xml><?xml version="1.0" encoding="utf-8"?>
<sst xmlns="http://schemas.openxmlformats.org/spreadsheetml/2006/main" count="2430" uniqueCount="548">
  <si>
    <t>BROJČANA OZNAKA I NAZIV</t>
  </si>
  <si>
    <t>OSTVARENJE/IZVRŠENJE 01.-06.2025.</t>
  </si>
  <si>
    <t>IZVORNI PLAN ILI REBALANS 2026.</t>
  </si>
  <si>
    <t>OSTVARENJE/IZVRŠENJE 01.-06.2026.</t>
  </si>
  <si>
    <t>INDEKS</t>
  </si>
  <si>
    <t>5=4/2*100</t>
  </si>
  <si>
    <t>6=4/3*100</t>
  </si>
  <si>
    <t>6 PRIHODI POSLOVANJA</t>
  </si>
  <si>
    <t>7 PRIHODI OD PRODAJE NEFINANCIJSKE IMOVINE</t>
  </si>
  <si>
    <t>3 RASHODI  POSLOVANJA</t>
  </si>
  <si>
    <t>4 RASHODI ZA NEFINANCIJSKU IMOVINU</t>
  </si>
  <si>
    <t>RAZLIKA - VIŠAK / MANJAK</t>
  </si>
  <si>
    <t>Pomoći iz inozemstva i od subjekata unutar općeg proračuna</t>
  </si>
  <si>
    <t>64</t>
  </si>
  <si>
    <t>Prihodi od imovine</t>
  </si>
  <si>
    <t>Prihodi od pruženih usluga</t>
  </si>
  <si>
    <t>Tekuće donacije od trgovačkih društava</t>
  </si>
  <si>
    <t>Kazne, upravne mjere i ostali prihodi</t>
  </si>
  <si>
    <t>Ostali prihodi</t>
  </si>
  <si>
    <t>Prihodi od prodaje nefinancijske imovine</t>
  </si>
  <si>
    <t>Prijevozna sredstva u cestovnom prometu</t>
  </si>
  <si>
    <t>Rashodi poslovanja</t>
  </si>
  <si>
    <t>Rashodi za zaposlene</t>
  </si>
  <si>
    <t>Plaće za redovan rad</t>
  </si>
  <si>
    <t>3113</t>
  </si>
  <si>
    <t>3114</t>
  </si>
  <si>
    <t xml:space="preserve">Ostali rashodi za zaposlene </t>
  </si>
  <si>
    <t>3121</t>
  </si>
  <si>
    <t>Doprinosi za obvezno zdravstveno osiguranje</t>
  </si>
  <si>
    <t>Doprinosi za obvezno osiguranje u slučaju nezaposlenosti</t>
  </si>
  <si>
    <t>Materijalni rashodi</t>
  </si>
  <si>
    <t>3211</t>
  </si>
  <si>
    <t>Službena putovanja</t>
  </si>
  <si>
    <t>3212</t>
  </si>
  <si>
    <t>Naknade za prijevoz, za rad na terenu i odvojeni život</t>
  </si>
  <si>
    <t>3213</t>
  </si>
  <si>
    <t>Tečajevi i stručni ispiti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</si>
  <si>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</si>
  <si>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</si>
  <si>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</si>
  <si>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</si>
  <si>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</si>
  <si>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</si>
  <si>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</si>
  <si>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</si>
  <si>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</si>
  <si>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</si>
  <si>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</si>
  <si>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</si>
  <si>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</si>
  <si>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</si>
  <si>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</si>
  <si>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Usluge promidžbe i informiranja</t>
  </si>
  <si>
    <t>3234</t>
  </si>
  <si>
    <t>Komunalne usluge</t>
  </si>
  <si>
    <t>Zakupnine i najamnine</t>
  </si>
  <si>
    <t>Zdravstvene i veterinarske usluge</t>
  </si>
  <si>
    <t>Intelektualne i osobne usluge</t>
  </si>
  <si>
    <t>3238</t>
  </si>
  <si>
    <t>Računalne usluge</t>
  </si>
  <si>
    <t>3239</t>
  </si>
  <si>
    <t>Ostale usluge</t>
  </si>
  <si>
    <t>Naknade troškova osobama izvan radnog odnosa</t>
  </si>
  <si>
    <t>Rashodi po osnovi utroška lijekova i potrošnog medicinskog materijala</t>
  </si>
  <si>
    <t>Ostali nespomenuti rashodi poslovanja</t>
  </si>
  <si>
    <t>Naknade za rad predstavničkih i izvršnih tijela, povjerenstava i slično</t>
  </si>
  <si>
    <t>Premije osiguranja</t>
  </si>
  <si>
    <t>3293</t>
  </si>
  <si>
    <t>Reprezentacija</t>
  </si>
  <si>
    <t>Članarine i norme</t>
  </si>
  <si>
    <t>Pristojbe i naknade</t>
  </si>
  <si>
    <t>Troškovi sudskih postupaka</t>
  </si>
  <si>
    <t>Financijski rashodi</t>
  </si>
  <si>
    <t>3431</t>
  </si>
  <si>
    <t>Bankarske usluge i usluge platnog prometa</t>
  </si>
  <si>
    <t>3433</t>
  </si>
  <si>
    <t>38</t>
  </si>
  <si>
    <t>Kapitalne donacije neprofitnim organizacijama</t>
  </si>
  <si>
    <t>Rashodi za nabavu nefinancijske imovine</t>
  </si>
  <si>
    <t>41</t>
  </si>
  <si>
    <t>Rashodi za nabavu neproizvedene imovine</t>
  </si>
  <si>
    <t>4123</t>
  </si>
  <si>
    <t>Licence</t>
  </si>
  <si>
    <t>4124</t>
  </si>
  <si>
    <t>Ostala prava</t>
  </si>
  <si>
    <t>4221</t>
  </si>
  <si>
    <t>Uredska oprema i namještaj</t>
  </si>
  <si>
    <t>4222</t>
  </si>
  <si>
    <t>Komunikacijska oprema</t>
  </si>
  <si>
    <t>4223</t>
  </si>
  <si>
    <t>4224</t>
  </si>
  <si>
    <t>4227</t>
  </si>
  <si>
    <t>Uređaji, strojevi i oprema za ostale namjene</t>
  </si>
  <si>
    <t>Opći prihodi i primici</t>
  </si>
  <si>
    <t>Vlastiti prihodi</t>
  </si>
  <si>
    <t>3.2.1</t>
  </si>
  <si>
    <t>3.2.2</t>
  </si>
  <si>
    <t>Vlastiti prihodi  - prenesena sredstva</t>
  </si>
  <si>
    <t>Prihodi za posebne namjene</t>
  </si>
  <si>
    <t>4.3.1</t>
  </si>
  <si>
    <t>4.3.2</t>
  </si>
  <si>
    <t xml:space="preserve">Prihodi za posebne namjene </t>
  </si>
  <si>
    <t>5</t>
  </si>
  <si>
    <t>Pomoći</t>
  </si>
  <si>
    <t>5.0.1K</t>
  </si>
  <si>
    <t>Pomoći iz državnog proračuna</t>
  </si>
  <si>
    <t>5.2.0K</t>
  </si>
  <si>
    <t>Ostale pomoći</t>
  </si>
  <si>
    <t>Pomoći EU za PK</t>
  </si>
  <si>
    <t>5.8.1K</t>
  </si>
  <si>
    <t>Instrumenti EU nove generacije</t>
  </si>
  <si>
    <t>6</t>
  </si>
  <si>
    <t>Donacije</t>
  </si>
  <si>
    <t>7</t>
  </si>
  <si>
    <t>Prihodi od prodaje nefinancijske imovine i refundacija šteta</t>
  </si>
  <si>
    <t>3</t>
  </si>
  <si>
    <t>4</t>
  </si>
  <si>
    <t>4.8.1</t>
  </si>
  <si>
    <t>4.8.2</t>
  </si>
  <si>
    <t>5.4.1</t>
  </si>
  <si>
    <t>Pomoći PK</t>
  </si>
  <si>
    <t>6.2.1</t>
  </si>
  <si>
    <t>6.2.2</t>
  </si>
  <si>
    <t xml:space="preserve">UKUPNO RASHODI </t>
  </si>
  <si>
    <t>07 Zdravstvo</t>
  </si>
  <si>
    <t>072 Službe za vanjske pacijente</t>
  </si>
  <si>
    <t>0721 Opće medicinske usluge</t>
  </si>
  <si>
    <t>Primici od financijske imovine i zaduživanja</t>
  </si>
  <si>
    <t>Primici od zaduživanja</t>
  </si>
  <si>
    <t>Primljeni krediti i zajmovi od kreditnih i ostalih financijskih institucija u javnom sektoru</t>
  </si>
  <si>
    <t>Primljeni krediti od kreditnih institucija u javnom sektoru</t>
  </si>
  <si>
    <t>Namjenski primici od zaduživanja</t>
  </si>
  <si>
    <t>Izdaci za financijsku imovinu i otplate zajmova</t>
  </si>
  <si>
    <t>Izdaci za otplatu glavnice primljenih kredita i zajmova</t>
  </si>
  <si>
    <t>IZVRŠENJE 1-6.2025.</t>
  </si>
  <si>
    <t>4=3/2*100</t>
  </si>
  <si>
    <t>ZAVOD ZA HITNU MEDICINU SPLITSKO-DALMATINSKE ŽUPANIJE</t>
  </si>
  <si>
    <t>1.1.1</t>
  </si>
  <si>
    <t>Opći prihodi i primici - SDŽ matična sredstva</t>
  </si>
  <si>
    <t>Vlastiti prihodi - prenesena sredstva</t>
  </si>
  <si>
    <t>Prihodi za posebne nemjene - prenesena sredstva</t>
  </si>
  <si>
    <t>4.4.1</t>
  </si>
  <si>
    <t>Prihodi za posebne namjene - decentralizacija</t>
  </si>
  <si>
    <t>Prihodi za posebne namjene PK- HZZO- prenesena sredstva</t>
  </si>
  <si>
    <t>Pomoći iz državnog proračuna - PK</t>
  </si>
  <si>
    <t>Ostale pomoći - Pk</t>
  </si>
  <si>
    <t>Mehanizam za oporavak i otpornost-bespovratna sredstva - PK</t>
  </si>
  <si>
    <t>Donacije PK</t>
  </si>
  <si>
    <t>Donacije PK - prenesena sredstva</t>
  </si>
  <si>
    <t>7.2.1</t>
  </si>
  <si>
    <t>ZDRAVSTVO</t>
  </si>
  <si>
    <t>A302001</t>
  </si>
  <si>
    <t>Rashodi djelatnosti</t>
  </si>
  <si>
    <t>3235</t>
  </si>
  <si>
    <t>3237</t>
  </si>
  <si>
    <t>Plaće za prekovremeni rad</t>
  </si>
  <si>
    <t>Stručno usavršavanje zaposlenika</t>
  </si>
  <si>
    <t>3233</t>
  </si>
  <si>
    <t>3251</t>
  </si>
  <si>
    <t>3291</t>
  </si>
  <si>
    <t>3292</t>
  </si>
  <si>
    <t>3294</t>
  </si>
  <si>
    <t>3295</t>
  </si>
  <si>
    <t>3296</t>
  </si>
  <si>
    <t>3299</t>
  </si>
  <si>
    <t>34</t>
  </si>
  <si>
    <t>Zatezne kamate</t>
  </si>
  <si>
    <t xml:space="preserve">Ostali rashodi  </t>
  </si>
  <si>
    <t>3833</t>
  </si>
  <si>
    <t>Naknada štete zaposlenicima</t>
  </si>
  <si>
    <t>3111</t>
  </si>
  <si>
    <t>Plaće za posebne uvjete rada</t>
  </si>
  <si>
    <t>3132</t>
  </si>
  <si>
    <t>3227</t>
  </si>
  <si>
    <t>3236</t>
  </si>
  <si>
    <t>3241</t>
  </si>
  <si>
    <t>Naknade za rad predstavničkih tijela</t>
  </si>
  <si>
    <t>31</t>
  </si>
  <si>
    <t xml:space="preserve">5.0.1K </t>
  </si>
  <si>
    <t>Pomoći iz državnog proračuna-PK</t>
  </si>
  <si>
    <t>3133</t>
  </si>
  <si>
    <t>Sitni inventar i autogume</t>
  </si>
  <si>
    <t>32</t>
  </si>
  <si>
    <t>A302002</t>
  </si>
  <si>
    <t>Izgradnja i uređenje objekata te nabava i održavanje opreme</t>
  </si>
  <si>
    <t>Ulaganje na tuđoj imovini radi prava korištenja</t>
  </si>
  <si>
    <t>Rashodi za nabavu proizvedene dugotrajne imovine</t>
  </si>
  <si>
    <t>Medicinska i laboratorijska oprema</t>
  </si>
  <si>
    <t>4231</t>
  </si>
  <si>
    <t>Oprema za održavanje i zaštitu</t>
  </si>
  <si>
    <t>Službena radna i zaštitna odjeća i obuća</t>
  </si>
  <si>
    <t>Prihodi za posebne namjene PK</t>
  </si>
  <si>
    <t>Prihodi za posebne namjene PK - prenesena sredstva</t>
  </si>
  <si>
    <t>Ostale pomoći-PK</t>
  </si>
  <si>
    <t>42</t>
  </si>
  <si>
    <t>Donacije PK  - prenesena sredstva</t>
  </si>
  <si>
    <t>Prihodi od prodaje nefinancijske imovine PK</t>
  </si>
  <si>
    <t xml:space="preserve">Rashodi za donacije, kazne, naknade šteta i kapitalne pomoći </t>
  </si>
  <si>
    <t>3821</t>
  </si>
  <si>
    <t>A302007</t>
  </si>
  <si>
    <t>Dodatni timovi HMP u turističkoj sezoni</t>
  </si>
  <si>
    <t>Pomoći iz državnog proračuna- PK</t>
  </si>
  <si>
    <t>Ostale pomoći PK</t>
  </si>
  <si>
    <t>A302008</t>
  </si>
  <si>
    <t>Dodatni timovi prilikom zaštite od požara</t>
  </si>
  <si>
    <t>K302001</t>
  </si>
  <si>
    <t>Defibrilatori na javnim mjestima</t>
  </si>
  <si>
    <t>T302001</t>
  </si>
  <si>
    <t>ULJP-Specijalističko usavršavanje</t>
  </si>
  <si>
    <t>5.5.1</t>
  </si>
  <si>
    <t>T302003</t>
  </si>
  <si>
    <t>COVID-19</t>
  </si>
  <si>
    <t>A302006</t>
  </si>
  <si>
    <t>Specijalističko usavršavanje</t>
  </si>
  <si>
    <t>Vlastiti prihodi PK</t>
  </si>
  <si>
    <t>T302013</t>
  </si>
  <si>
    <t>NPOO - Centralno financiranje specijalizacija</t>
  </si>
  <si>
    <t>Mehanizam za oporavak i otpornost-bespovratna sredstva-PK</t>
  </si>
  <si>
    <t>UKUPNO PRIMICI</t>
  </si>
  <si>
    <t>1 Opći prihodi i primici</t>
  </si>
  <si>
    <t>11 Opći prihodi i primici</t>
  </si>
  <si>
    <t>12 Sredstva učešća za pomoći</t>
  </si>
  <si>
    <t>2 Doprinosi</t>
  </si>
  <si>
    <t>21 Doprinosi za mirovinsko osiguranje</t>
  </si>
  <si>
    <t>3 Vlastiti prihodi</t>
  </si>
  <si>
    <t>31 Vlastiti prihodi</t>
  </si>
  <si>
    <t xml:space="preserve">UKUPNO IZDACI </t>
  </si>
  <si>
    <t>….</t>
  </si>
  <si>
    <t>8 PRIMICI OD FINANCIJSKE IMOVINE I ZADUŽIVANJA</t>
  </si>
  <si>
    <t>5 Izdaci za financijsku imovinu i otplatu zajmova</t>
  </si>
  <si>
    <t>Dom zdravlja SDŽ</t>
  </si>
  <si>
    <t>Kavanjinova 2</t>
  </si>
  <si>
    <t>OIB: 04847852112</t>
  </si>
  <si>
    <t>Realizacija proračuna - Zahtjevi i RVI</t>
  </si>
  <si>
    <t>VRSTA RASHODA / IZDATAKA</t>
  </si>
  <si>
    <t>1.</t>
  </si>
  <si>
    <t>2.</t>
  </si>
  <si>
    <t>SVEUKUPNO PRIHODI</t>
  </si>
  <si>
    <t>Razdjel 003</t>
  </si>
  <si>
    <t>UPRAVNI ODJEL ZA ZDRAVSTVO, SOCIJALNU SKRB I DEMOGRAFIJU</t>
  </si>
  <si>
    <t>Prihodi poslovanja</t>
  </si>
  <si>
    <t>63</t>
  </si>
  <si>
    <t>636130</t>
  </si>
  <si>
    <t>Tekuće pomoći proračunskim korisnicima iz proračuna JLP(R)S koji im nije nadležan</t>
  </si>
  <si>
    <t>638110</t>
  </si>
  <si>
    <t>Tekuće pomoći iz državnog proračuna temeljem prijenosa EU sredstava</t>
  </si>
  <si>
    <t>641320</t>
  </si>
  <si>
    <t>Kamate na depozite po viđenju</t>
  </si>
  <si>
    <t>65</t>
  </si>
  <si>
    <t>Prihodi od upravnih i administrativnih pristojbi, pristojbi po posebnim propisima i naknada</t>
  </si>
  <si>
    <t>652640</t>
  </si>
  <si>
    <t>Sufinanciranje cijene usluge, participacije i sl.</t>
  </si>
  <si>
    <t>652650</t>
  </si>
  <si>
    <t>Dopunsko zdravstveno osiguranje</t>
  </si>
  <si>
    <t>652670</t>
  </si>
  <si>
    <t>Prihodi s naslova osiguranja, refundacije štete i totalne štete</t>
  </si>
  <si>
    <t>652690</t>
  </si>
  <si>
    <t>Ostali nespomenuti prihodi po posebnim propisima</t>
  </si>
  <si>
    <t>66</t>
  </si>
  <si>
    <t>Prihodi od prodaje proizvoda i robe te pruženih usluga, prihodi od donacija te povrati po protestira</t>
  </si>
  <si>
    <t>661510</t>
  </si>
  <si>
    <t>663110</t>
  </si>
  <si>
    <t>Tekuće donacije od fizičkih osoba</t>
  </si>
  <si>
    <t>663130</t>
  </si>
  <si>
    <t>663140</t>
  </si>
  <si>
    <t>Tekuće donacije od ostalih subjekata izvan općeg proračuna</t>
  </si>
  <si>
    <t>663210</t>
  </si>
  <si>
    <t>Kapitalne donacije od fizičkih osoba</t>
  </si>
  <si>
    <t>663230</t>
  </si>
  <si>
    <t>Kapitalne donacije od trgovačkih društava</t>
  </si>
  <si>
    <t>663240</t>
  </si>
  <si>
    <t>Kapitalne donacije od ostalih subjekata izvan općeg proračuna</t>
  </si>
  <si>
    <t>67</t>
  </si>
  <si>
    <t>Prihodi iz nadležnog proračuna i od HZZO-a temeljem ugovornih obveza</t>
  </si>
  <si>
    <t>673110</t>
  </si>
  <si>
    <t>Prihodi od HZZO-a na temelju ugovornih obveza</t>
  </si>
  <si>
    <t>68</t>
  </si>
  <si>
    <t>683110</t>
  </si>
  <si>
    <t>72</t>
  </si>
  <si>
    <t>Prihodi od prodaje proizvedene dugotrajne imovine</t>
  </si>
  <si>
    <t>721110</t>
  </si>
  <si>
    <t>Stambeni objekti za zaposlene</t>
  </si>
  <si>
    <t>723110</t>
  </si>
  <si>
    <t>Osobni automobili</t>
  </si>
  <si>
    <t>8</t>
  </si>
  <si>
    <t>84</t>
  </si>
  <si>
    <t>SVEUKUPNO RASHODI</t>
  </si>
  <si>
    <t>311110</t>
  </si>
  <si>
    <t>Plaće za zaposlene</t>
  </si>
  <si>
    <t>311130</t>
  </si>
  <si>
    <t>Plaće po sudskim presudama</t>
  </si>
  <si>
    <t>311310</t>
  </si>
  <si>
    <t>312120</t>
  </si>
  <si>
    <t>Nagrade</t>
  </si>
  <si>
    <t>312130</t>
  </si>
  <si>
    <t>Darovi</t>
  </si>
  <si>
    <t>312140</t>
  </si>
  <si>
    <t>Otpremnine</t>
  </si>
  <si>
    <t>312150</t>
  </si>
  <si>
    <t>Naknade za bolest, invalidnost i smrtni slučaj</t>
  </si>
  <si>
    <t>312160</t>
  </si>
  <si>
    <t>Regres za godišnji odmor</t>
  </si>
  <si>
    <t>313210</t>
  </si>
  <si>
    <t>313320</t>
  </si>
  <si>
    <t>321110</t>
  </si>
  <si>
    <t>Dnevnice za službeni put u zemlji</t>
  </si>
  <si>
    <t>321130</t>
  </si>
  <si>
    <t>Naknade za smještaj na službenom putu u zemlji</t>
  </si>
  <si>
    <t>321150</t>
  </si>
  <si>
    <t>Naknade za prijevoz na službenom putu u zemlji</t>
  </si>
  <si>
    <t>321190</t>
  </si>
  <si>
    <t>Ostali rashodi za službena putovanja</t>
  </si>
  <si>
    <t>321210</t>
  </si>
  <si>
    <t>Naknade za prijevoz na posao i s posla</t>
  </si>
  <si>
    <t>321230</t>
  </si>
  <si>
    <t>Naknada za odvojeni život</t>
  </si>
  <si>
    <t>321310</t>
  </si>
  <si>
    <t>Seminari, savjetovanja i simpoziji</t>
  </si>
  <si>
    <t>321320</t>
  </si>
  <si>
    <t>322110</t>
  </si>
  <si>
    <t>Uredski materijal</t>
  </si>
  <si>
    <t>322120</t>
  </si>
  <si>
    <t>Literatura (publikacije, časopisi, glasila, knjige i ostalo)</t>
  </si>
  <si>
    <t>322140</t>
  </si>
  <si>
    <t>Materijal i sredstva za čišćenje i održavanje</t>
  </si>
  <si>
    <t>322190</t>
  </si>
  <si>
    <t>Ostali materijal za potrebe redovnog poslovanja</t>
  </si>
  <si>
    <t>322220</t>
  </si>
  <si>
    <t>Pomoćni materijal</t>
  </si>
  <si>
    <t>322240</t>
  </si>
  <si>
    <t>Namirnice</t>
  </si>
  <si>
    <t>322310</t>
  </si>
  <si>
    <t>Električna energija</t>
  </si>
  <si>
    <t>322330</t>
  </si>
  <si>
    <t>Plin</t>
  </si>
  <si>
    <t>322340</t>
  </si>
  <si>
    <t>Motorni benzin i dizel gorivo</t>
  </si>
  <si>
    <t>322390</t>
  </si>
  <si>
    <t>Ostali materijal za proizvodnju energije (ugljen, drva, teško ulje)</t>
  </si>
  <si>
    <t>322420</t>
  </si>
  <si>
    <t>Materijal i dijelovi za tekuće i investicijsko održavanje postrojenja i opreme</t>
  </si>
  <si>
    <t>322430</t>
  </si>
  <si>
    <t>Materijal i dijelovi za tekuće i investicijsko održavanje transportnih sredstava</t>
  </si>
  <si>
    <t>322440</t>
  </si>
  <si>
    <t>Ostali materijal i dijelovi za tekuće i investicijsko održavanje</t>
  </si>
  <si>
    <t>322510</t>
  </si>
  <si>
    <t>Sitni inventar</t>
  </si>
  <si>
    <t>322520</t>
  </si>
  <si>
    <t>Autogume</t>
  </si>
  <si>
    <t>322710</t>
  </si>
  <si>
    <t>323110</t>
  </si>
  <si>
    <t>Usluge telefona, telefaksa</t>
  </si>
  <si>
    <t>323120</t>
  </si>
  <si>
    <t>Usluge interneta</t>
  </si>
  <si>
    <t>323130</t>
  </si>
  <si>
    <t>Poštarina (pisma, tiskanice i sl.)</t>
  </si>
  <si>
    <t>323190</t>
  </si>
  <si>
    <t>Ostale usluge za komunikaciju i prijevoz</t>
  </si>
  <si>
    <t>323210</t>
  </si>
  <si>
    <t>Usluge tekućeg i investicijskog održavanja građevinskih objekata</t>
  </si>
  <si>
    <t>323220</t>
  </si>
  <si>
    <t>Usluge tekućeg i investicijskog održavanja postrojenja i opreme</t>
  </si>
  <si>
    <t>323230</t>
  </si>
  <si>
    <t>Usluge tekućeg i investicijskog održavanja prijevoznih sredstava</t>
  </si>
  <si>
    <t>323320</t>
  </si>
  <si>
    <t>Tisak</t>
  </si>
  <si>
    <t>323390</t>
  </si>
  <si>
    <t>Ostale usluge promidžbe i informiranja</t>
  </si>
  <si>
    <t>323410</t>
  </si>
  <si>
    <t>Opskrba vodom</t>
  </si>
  <si>
    <t>323420</t>
  </si>
  <si>
    <t>Iznošenje i odvoz smeća</t>
  </si>
  <si>
    <t>323430</t>
  </si>
  <si>
    <t>Deratizacija i dezinsekcija</t>
  </si>
  <si>
    <t>323440</t>
  </si>
  <si>
    <t>Dimnjačarske i ekološke usluge</t>
  </si>
  <si>
    <t>323470</t>
  </si>
  <si>
    <t>Pričuva</t>
  </si>
  <si>
    <t>323490</t>
  </si>
  <si>
    <t>Ostale komunalne usluge</t>
  </si>
  <si>
    <t>323520</t>
  </si>
  <si>
    <t>Zakupnine i najamnine za građevinske objekte</t>
  </si>
  <si>
    <t>323530</t>
  </si>
  <si>
    <t>Zakupnine i najamnine za opremu</t>
  </si>
  <si>
    <t>323540</t>
  </si>
  <si>
    <t>323610</t>
  </si>
  <si>
    <t>Obvezni i preventivni zdravstveni pregledi zaposlenika</t>
  </si>
  <si>
    <t>323690</t>
  </si>
  <si>
    <t>Ostale zdravstvene i veterinarske usluge</t>
  </si>
  <si>
    <t>323720</t>
  </si>
  <si>
    <t>Ugovori o djelu</t>
  </si>
  <si>
    <t>323730</t>
  </si>
  <si>
    <t>Usluge odvjetnika i pravnog savjetovanja</t>
  </si>
  <si>
    <t>323770</t>
  </si>
  <si>
    <t>Usluge agencija, studentskog servisa (prijepisi, prijevodi i drugo)</t>
  </si>
  <si>
    <t>323790</t>
  </si>
  <si>
    <t>Ostale intelektualne usluge</t>
  </si>
  <si>
    <t>323890</t>
  </si>
  <si>
    <t>Ostale računalne usluge</t>
  </si>
  <si>
    <t>323940</t>
  </si>
  <si>
    <t>Usluge pri registraciji prijevoznih sredstava</t>
  </si>
  <si>
    <t>323950</t>
  </si>
  <si>
    <t>Usluge čišćenja, pranja i slično</t>
  </si>
  <si>
    <t>323960</t>
  </si>
  <si>
    <t>Usluge čuvanja imovine i osoba</t>
  </si>
  <si>
    <t>325110</t>
  </si>
  <si>
    <t>Rashodi po osnovi utroška lijekova</t>
  </si>
  <si>
    <t>325130</t>
  </si>
  <si>
    <t>Rashodi po osnovi utroška potrošnog medicinskog materijala</t>
  </si>
  <si>
    <t>329110</t>
  </si>
  <si>
    <t>Naknade članovima predstavničkih i izvršnih tijela i upravnih vijeća</t>
  </si>
  <si>
    <t>329210</t>
  </si>
  <si>
    <t>Premije osiguranja prijevoznih sredstava</t>
  </si>
  <si>
    <t>329310</t>
  </si>
  <si>
    <t>329410</t>
  </si>
  <si>
    <t>Tuzemne članarine</t>
  </si>
  <si>
    <t>329510</t>
  </si>
  <si>
    <t>Upravne i administrativne pristojbe</t>
  </si>
  <si>
    <t>329520</t>
  </si>
  <si>
    <t>Sudske pristojbe</t>
  </si>
  <si>
    <t>329530</t>
  </si>
  <si>
    <t>Javnobilježničke pristojbe</t>
  </si>
  <si>
    <t>329590</t>
  </si>
  <si>
    <t>Ostale pristojbe i naknade</t>
  </si>
  <si>
    <t>329610</t>
  </si>
  <si>
    <t>343110</t>
  </si>
  <si>
    <t>Usluge banaka</t>
  </si>
  <si>
    <t>343120</t>
  </si>
  <si>
    <t>Usluge platnog prometa</t>
  </si>
  <si>
    <t>343330</t>
  </si>
  <si>
    <t>Zatezne kamate iz poslovnih odnosa</t>
  </si>
  <si>
    <t>Rashodi za donacije, kazne, naknade šteta i kapitalne pomoći</t>
  </si>
  <si>
    <t>383190</t>
  </si>
  <si>
    <t>Ostale naknade šteta pravnim i fizičkim osobama</t>
  </si>
  <si>
    <t>421220</t>
  </si>
  <si>
    <t>Bolnice, ostali zdravstveni objekti, laboratoriji, umirovljenički domovi i centri za socijalnu skrb)</t>
  </si>
  <si>
    <t>422110</t>
  </si>
  <si>
    <t>Računala i računalna oprema</t>
  </si>
  <si>
    <t>422120</t>
  </si>
  <si>
    <t>Uredski namještaj</t>
  </si>
  <si>
    <t>422220</t>
  </si>
  <si>
    <t>Telefoni i ostali komunikacijski uređaji</t>
  </si>
  <si>
    <t>422310</t>
  </si>
  <si>
    <t>Oprema za grijanje, ventilaciju i hlađenje</t>
  </si>
  <si>
    <t>422390</t>
  </si>
  <si>
    <t>Ostala oprema za održavanje i zaštitu</t>
  </si>
  <si>
    <t>422410</t>
  </si>
  <si>
    <t>Medicinska oprema</t>
  </si>
  <si>
    <t>422420</t>
  </si>
  <si>
    <t>Laboratorijska oprema</t>
  </si>
  <si>
    <t>422710</t>
  </si>
  <si>
    <t>Uređaji</t>
  </si>
  <si>
    <t>422730</t>
  </si>
  <si>
    <t>Oprema</t>
  </si>
  <si>
    <t>423110</t>
  </si>
  <si>
    <t>426210</t>
  </si>
  <si>
    <t>Ulaganja u računalne programe</t>
  </si>
  <si>
    <t>45</t>
  </si>
  <si>
    <t>Rashodi za dodatna ulaganja na nefinancijskoj imovini</t>
  </si>
  <si>
    <t>451110</t>
  </si>
  <si>
    <t>Dodatna ulaganja na građevinskim objektima</t>
  </si>
  <si>
    <t>54</t>
  </si>
  <si>
    <t>545330</t>
  </si>
  <si>
    <t>Otplata glavnice primljenih robnih zajmova od tuzemnih trgovačkih društava izvan javnog sektora</t>
  </si>
  <si>
    <t>I. OPĆI DIO</t>
  </si>
  <si>
    <t>RAČUN PRIHODA I RASHODA</t>
  </si>
  <si>
    <t>IZVJEŠTAJ O PRIHODIMA I RASHODIMA PREMA EKONOMSKOJ KLASIFIKACIJI</t>
  </si>
  <si>
    <t>PLAN  ILI REBALANS 2026.</t>
  </si>
  <si>
    <t>OSTVARENJE  01.-06.2026</t>
  </si>
  <si>
    <t>Namjenski primici od zaduživanja PK</t>
  </si>
  <si>
    <t>Izvor 8.2.1</t>
  </si>
  <si>
    <t>Namjenski primici od zaduživanja proračunski korisnici</t>
  </si>
  <si>
    <t>Izvor 8.2.</t>
  </si>
  <si>
    <t>Prihodi od prodaje nefinancijske imovine prorač. Korisnika</t>
  </si>
  <si>
    <t>Prihodi od prodaje nefinancijske imovine PK- prenesena sreds</t>
  </si>
  <si>
    <t>Izvor 7.2.2</t>
  </si>
  <si>
    <t>Izvor 7.2.1</t>
  </si>
  <si>
    <t>Prihodi od prodaje nefinancijske imovine prorač. korisnika</t>
  </si>
  <si>
    <t>Izvor 7.2.</t>
  </si>
  <si>
    <t>Donacije od pravnih pravnih i fizičkih osoba izvan općeg proračuna</t>
  </si>
  <si>
    <t>Izvor 6.2.2</t>
  </si>
  <si>
    <t>Izvor 6.2.1</t>
  </si>
  <si>
    <t>Donacije proračunskim korisnicima SDŽ</t>
  </si>
  <si>
    <t>Izvor 6.2.</t>
  </si>
  <si>
    <t>Izvor 5.8.1K</t>
  </si>
  <si>
    <t>Ostale pomoći - PK Višak</t>
  </si>
  <si>
    <t>Izvor 5.2.0KViš</t>
  </si>
  <si>
    <t>Ostale pomoći - PK</t>
  </si>
  <si>
    <t>Izvor 5.2.0K</t>
  </si>
  <si>
    <t>Izvor 5.2.</t>
  </si>
  <si>
    <t>Izvor 5.0.1K</t>
  </si>
  <si>
    <t>Izvor 5.0.</t>
  </si>
  <si>
    <t>Izvor 4.8.1</t>
  </si>
  <si>
    <t>Prihodi za posebne namjene proračunskih korisnika</t>
  </si>
  <si>
    <t>Izvor 4.8.</t>
  </si>
  <si>
    <t>Prihodi za posebne namjene-Decentralizacija prenesena sredst</t>
  </si>
  <si>
    <t>Izvor 4.4.2</t>
  </si>
  <si>
    <t>Prihodi za posebne namjene-Decentralizacija</t>
  </si>
  <si>
    <t>Izvor 4.4.1</t>
  </si>
  <si>
    <t>Prihodi za posebne namjene - Decentralizacija</t>
  </si>
  <si>
    <t>Izvor 4.4.</t>
  </si>
  <si>
    <t>Izvor 3.2.1</t>
  </si>
  <si>
    <t>Vlastiti prihodi proračunskih korisnika</t>
  </si>
  <si>
    <t>Izvor 3.2.</t>
  </si>
  <si>
    <t>Opći prihodi i primici - prenesena sredstva</t>
  </si>
  <si>
    <t>Izvor 1.1.2</t>
  </si>
  <si>
    <t>Izvor 1.1.1</t>
  </si>
  <si>
    <t>Izvor 1.1.</t>
  </si>
  <si>
    <t>Namjenski primici</t>
  </si>
  <si>
    <t>Izvor 8.</t>
  </si>
  <si>
    <t>Prihodi od prodaje ili zamjene nefinancijske imovine</t>
  </si>
  <si>
    <t>Izvor 7.</t>
  </si>
  <si>
    <t>Izvor 6.</t>
  </si>
  <si>
    <t>Instrumenti EU</t>
  </si>
  <si>
    <t>Izvor 5.</t>
  </si>
  <si>
    <t>Izvor 4.</t>
  </si>
  <si>
    <t>Izvor 3.</t>
  </si>
  <si>
    <t>IZVJEŠTAJ O PRIHODIMA RASHODIMA PREMA IZVORIMA FINANCIRANJA</t>
  </si>
  <si>
    <t xml:space="preserve">IZVORNI PLAN 2026 ILI REBALANS </t>
  </si>
  <si>
    <t>IZVRŠENJE 1.-6.2026</t>
  </si>
  <si>
    <t>Izvor 5.8.</t>
  </si>
  <si>
    <t>Glavni program A00</t>
  </si>
  <si>
    <t>--</t>
  </si>
  <si>
    <t>Program 3020</t>
  </si>
  <si>
    <t>Zdravstvo</t>
  </si>
  <si>
    <t>Aktivnost A302001</t>
  </si>
  <si>
    <t>Izvor 1.</t>
  </si>
  <si>
    <t>Aktivnost A302002</t>
  </si>
  <si>
    <t>Aktivnost A302006</t>
  </si>
  <si>
    <t>Aktivnost A302009</t>
  </si>
  <si>
    <t>Hospicij Matošić - palijativna skrb</t>
  </si>
  <si>
    <t>Aktivnost T302013</t>
  </si>
  <si>
    <t>NPOO 2021.-2026. - Centralno financiranje specijalizacija</t>
  </si>
  <si>
    <t>Aktivnost T302016</t>
  </si>
  <si>
    <t>NPOO 2021.-2026. - Energetska obnova ambulante Sinj</t>
  </si>
  <si>
    <t>Aktivnost T302021</t>
  </si>
  <si>
    <t>Potpora edukaciji i promicanju restorativne reprodukcijske medicine</t>
  </si>
  <si>
    <t>II. POSEBNI DIO</t>
  </si>
  <si>
    <t>IZVJEŠTAJ PO PROGRAMSKOJ KLASIFIKACIJI</t>
  </si>
  <si>
    <t xml:space="preserve">                                                                                                                                                                       </t>
  </si>
  <si>
    <t>UKUPNI PRIHODI I PRIMICI</t>
  </si>
  <si>
    <t>ODLUKA O USVAJANJU PRIJEDLOGA POLUGODIŠNJEG IZVJEŠTAJA O IZVRŠENJU FINANCIJSKOG PLANA        DOMA ZDRAVLJA SPLITSKO - DALMATINSKE ŽUPANIJE ZA 2026.G.</t>
  </si>
  <si>
    <t>PRIHODI I PRIMICI UKUPNO</t>
  </si>
  <si>
    <t>RASHODI  I IZDACI  UKUPNO</t>
  </si>
  <si>
    <t>Prihodi za posebne namjene  - decentralizirana sredstva</t>
  </si>
  <si>
    <t>Prihodi za posebne namjene   - opći prihodi i primici</t>
  </si>
  <si>
    <t>Prihodi za posebne namjene PK decentralizirana sredstva</t>
  </si>
  <si>
    <t xml:space="preserve">Prihodi za posebne namjene PK - prenesena  decentralizirana sredstva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</si>
</sst>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[$€-1]_-;\-* #,##0.00\ [$€-1]_-;_-* &quot;-&quot;??\ [$€-1]_-;_-@_-"/>
    <numFmt numFmtId="165" formatCode="#,##0.00\ [$€-1]"/>
    <numFmt numFmtId="166" formatCode="#,##0.0"/>
    <numFmt numFmtId="167" formatCode="[$-41A]General"/>
    <numFmt numFmtId="168" formatCode="_-* #,##0.00\ _€_-;\-* #,##0.00\ _€_-;_-* &quot;-&quot;??\ _€_-;_-@_-"/>
    <numFmt numFmtId="169" formatCode="[$-1041A]d\.m\.yyyy\."/>
    <numFmt numFmtId="170" formatCode="[$-1041A]#,##0.00;\-#,##0.00"/>
    <numFmt numFmtId="171" formatCode="#,##0.00_ ;\-#,##0.00\ "/>
    <numFmt numFmtId="172" formatCode="[$-1041A]#,##0;\-#,##0"/>
  </numFmts>
  <fonts count="3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9"/>
      <color rgb="FF002060"/>
      <name val="Aptos Narrow"/>
      <family val="2"/>
      <charset val="238"/>
      <scheme val="minor"/>
    </font>
    <font>
      <b/>
      <sz val="9"/>
      <color rgb="FF002060"/>
      <name val="Aptos Narrow"/>
      <family val="2"/>
      <scheme val="minor"/>
    </font>
    <font>
      <sz val="9"/>
      <color rgb="FF00206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rgb="FF000000"/>
      <name val="Calibri"/>
      <family val="2"/>
    </font>
    <font>
      <b/>
      <sz val="8"/>
      <color rgb="FF002060"/>
      <name val="Aptos Narrow"/>
      <family val="2"/>
      <charset val="238"/>
      <scheme val="minor"/>
    </font>
    <font>
      <sz val="9"/>
      <color rgb="FF000000"/>
      <name val="Aptos Narrow"/>
      <family val="2"/>
      <charset val="238"/>
      <scheme val="minor"/>
    </font>
    <font>
      <b/>
      <sz val="9"/>
      <color rgb="FF000000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8"/>
      <color rgb="FF002060"/>
      <name val="Aptos Narrow"/>
      <family val="2"/>
      <scheme val="minor"/>
    </font>
    <font>
      <b/>
      <i/>
      <sz val="7"/>
      <color rgb="FF002060"/>
      <name val="Aptos Narrow"/>
      <family val="2"/>
      <scheme val="minor"/>
    </font>
    <font>
      <sz val="9"/>
      <color theme="8" tint="-0.249977111117893"/>
      <name val="Aptos Narrow"/>
      <family val="2"/>
      <charset val="238"/>
      <scheme val="minor"/>
    </font>
    <font>
      <sz val="9"/>
      <color indexed="8"/>
      <name val="Aptos Narrow"/>
      <family val="2"/>
      <charset val="238"/>
      <scheme val="minor"/>
    </font>
    <font>
      <b/>
      <sz val="9"/>
      <color indexed="8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.95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12"/>
      <name val="Arial"/>
      <family val="2"/>
      <charset val="238"/>
    </font>
    <font>
      <sz val="9"/>
      <color indexed="10"/>
      <name val="Tahoma"/>
      <family val="2"/>
      <charset val="238"/>
    </font>
    <font>
      <sz val="8"/>
      <color indexed="10"/>
      <name val="Arial"/>
      <family val="2"/>
      <charset val="238"/>
    </font>
    <font>
      <b/>
      <sz val="11.95"/>
      <color indexed="8"/>
      <name val="Arial"/>
      <family val="2"/>
      <charset val="238"/>
    </font>
    <font>
      <sz val="8"/>
      <color indexed="15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color rgb="FF00206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rgb="FFDDEBF7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3" tint="0.59999389629810485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3" tint="0.89999084444715716"/>
        <bgColor indexed="64"/>
      </patternFill>
    </fill>
    <fill>
      <patternFill patternType="solid">
        <fgColor indexed="16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3" tint="0.89999084444715716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18"/>
        <bgColor indexed="0"/>
      </patternFill>
    </fill>
    <fill>
      <patternFill patternType="solid">
        <fgColor indexed="19"/>
        <bgColor indexed="0"/>
      </patternFill>
    </fill>
    <fill>
      <patternFill patternType="solid">
        <fgColor indexed="20"/>
        <bgColor indexed="0"/>
      </patternFill>
    </fill>
    <fill>
      <patternFill patternType="solid">
        <fgColor rgb="FFFFFF00"/>
        <bgColor indexed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7" fontId="5" fillId="0" borderId="0" applyBorder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</cellStyleXfs>
  <cellXfs count="338">
    <xf numFmtId="0" fontId="0" fillId="0" borderId="0" xfId="0"/>
    <xf numFmtId="164" fontId="2" fillId="0" borderId="1" xfId="0" applyNumberFormat="1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center" wrapText="1"/>
    </xf>
    <xf numFmtId="166" fontId="2" fillId="5" borderId="1" xfId="0" applyNumberFormat="1" applyFont="1" applyFill="1" applyBorder="1" applyAlignment="1">
      <alignment horizontal="center" vertical="center" wrapText="1"/>
    </xf>
    <xf numFmtId="166" fontId="2" fillId="6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2" fillId="4" borderId="1" xfId="0" applyNumberFormat="1" applyFont="1" applyFill="1" applyBorder="1" applyAlignment="1">
      <alignment horizontal="right" vertical="center"/>
    </xf>
    <xf numFmtId="167" fontId="6" fillId="0" borderId="0" xfId="2" applyFont="1" applyAlignment="1">
      <alignment wrapText="1"/>
    </xf>
    <xf numFmtId="164" fontId="2" fillId="10" borderId="1" xfId="0" applyNumberFormat="1" applyFont="1" applyFill="1" applyBorder="1" applyAlignment="1">
      <alignment horizontal="center" wrapText="1"/>
    </xf>
    <xf numFmtId="165" fontId="3" fillId="10" borderId="2" xfId="0" applyNumberFormat="1" applyFont="1" applyFill="1" applyBorder="1" applyAlignment="1">
      <alignment horizontal="center" wrapText="1"/>
    </xf>
    <xf numFmtId="3" fontId="2" fillId="11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166" fontId="14" fillId="0" borderId="1" xfId="0" applyNumberFormat="1" applyFont="1" applyBorder="1" applyAlignment="1">
      <alignment vertical="center"/>
    </xf>
    <xf numFmtId="49" fontId="2" fillId="12" borderId="1" xfId="0" applyNumberFormat="1" applyFont="1" applyFill="1" applyBorder="1" applyAlignment="1">
      <alignment horizontal="center" vertical="center" wrapText="1"/>
    </xf>
    <xf numFmtId="1" fontId="2" fillId="13" borderId="1" xfId="0" applyNumberFormat="1" applyFont="1" applyFill="1" applyBorder="1" applyAlignment="1">
      <alignment horizontal="left" vertical="center" wrapText="1"/>
    </xf>
    <xf numFmtId="164" fontId="2" fillId="13" borderId="1" xfId="0" applyNumberFormat="1" applyFont="1" applyFill="1" applyBorder="1" applyAlignment="1">
      <alignment horizontal="center" vertical="center" wrapText="1"/>
    </xf>
    <xf numFmtId="166" fontId="2" fillId="12" borderId="1" xfId="0" applyNumberFormat="1" applyFont="1" applyFill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left" vertical="center"/>
    </xf>
    <xf numFmtId="164" fontId="15" fillId="0" borderId="1" xfId="0" applyNumberFormat="1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vertical="top"/>
    </xf>
    <xf numFmtId="49" fontId="2" fillId="14" borderId="1" xfId="0" applyNumberFormat="1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left" vertical="center" wrapText="1"/>
    </xf>
    <xf numFmtId="165" fontId="2" fillId="15" borderId="1" xfId="0" applyNumberFormat="1" applyFont="1" applyFill="1" applyBorder="1" applyAlignment="1">
      <alignment horizontal="right" vertical="center" wrapText="1"/>
    </xf>
    <xf numFmtId="166" fontId="2" fillId="15" borderId="1" xfId="0" applyNumberFormat="1" applyFont="1" applyFill="1" applyBorder="1" applyAlignment="1">
      <alignment vertical="center" wrapText="1"/>
    </xf>
    <xf numFmtId="49" fontId="2" fillId="9" borderId="1" xfId="0" applyNumberFormat="1" applyFont="1" applyFill="1" applyBorder="1" applyAlignment="1">
      <alignment horizontal="left" vertical="center"/>
    </xf>
    <xf numFmtId="3" fontId="2" fillId="9" borderId="1" xfId="0" applyNumberFormat="1" applyFont="1" applyFill="1" applyBorder="1" applyAlignment="1">
      <alignment horizontal="left" vertical="center" wrapText="1"/>
    </xf>
    <xf numFmtId="165" fontId="2" fillId="9" borderId="1" xfId="0" applyNumberFormat="1" applyFont="1" applyFill="1" applyBorder="1" applyAlignment="1">
      <alignment horizontal="right" vertical="center" wrapText="1"/>
    </xf>
    <xf numFmtId="166" fontId="2" fillId="9" borderId="1" xfId="0" applyNumberFormat="1" applyFont="1" applyFill="1" applyBorder="1" applyAlignment="1">
      <alignment vertical="center" wrapText="1"/>
    </xf>
    <xf numFmtId="49" fontId="2" fillId="16" borderId="1" xfId="0" applyNumberFormat="1" applyFont="1" applyFill="1" applyBorder="1" applyAlignment="1">
      <alignment horizontal="left" vertical="center"/>
    </xf>
    <xf numFmtId="3" fontId="2" fillId="16" borderId="1" xfId="0" applyNumberFormat="1" applyFont="1" applyFill="1" applyBorder="1" applyAlignment="1">
      <alignment horizontal="left" vertical="center"/>
    </xf>
    <xf numFmtId="165" fontId="2" fillId="17" borderId="1" xfId="0" applyNumberFormat="1" applyFont="1" applyFill="1" applyBorder="1" applyAlignment="1">
      <alignment vertical="center"/>
    </xf>
    <xf numFmtId="166" fontId="2" fillId="17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/>
    <xf numFmtId="166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vertical="center"/>
    </xf>
    <xf numFmtId="165" fontId="2" fillId="16" borderId="1" xfId="0" applyNumberFormat="1" applyFont="1" applyFill="1" applyBorder="1" applyAlignment="1">
      <alignment horizontal="right" vertical="center"/>
    </xf>
    <xf numFmtId="49" fontId="2" fillId="17" borderId="1" xfId="0" applyNumberFormat="1" applyFont="1" applyFill="1" applyBorder="1" applyAlignment="1">
      <alignment horizontal="left" vertical="center"/>
    </xf>
    <xf numFmtId="0" fontId="2" fillId="17" borderId="1" xfId="0" applyFont="1" applyFill="1" applyBorder="1" applyAlignment="1">
      <alignment horizontal="left" vertical="center" wrapText="1"/>
    </xf>
    <xf numFmtId="165" fontId="2" fillId="17" borderId="1" xfId="0" applyNumberFormat="1" applyFont="1" applyFill="1" applyBorder="1" applyAlignment="1">
      <alignment horizontal="right" vertical="center"/>
    </xf>
    <xf numFmtId="166" fontId="2" fillId="16" borderId="1" xfId="0" applyNumberFormat="1" applyFont="1" applyFill="1" applyBorder="1" applyAlignment="1">
      <alignment vertical="center"/>
    </xf>
    <xf numFmtId="3" fontId="2" fillId="17" borderId="1" xfId="0" applyNumberFormat="1" applyFont="1" applyFill="1" applyBorder="1" applyAlignment="1">
      <alignment horizontal="left" vertical="center"/>
    </xf>
    <xf numFmtId="164" fontId="16" fillId="0" borderId="1" xfId="0" applyNumberFormat="1" applyFont="1" applyBorder="1" applyAlignment="1">
      <alignment vertical="top"/>
    </xf>
    <xf numFmtId="165" fontId="4" fillId="0" borderId="1" xfId="0" applyNumberFormat="1" applyFont="1" applyBorder="1" applyAlignment="1">
      <alignment vertical="center"/>
    </xf>
    <xf numFmtId="165" fontId="2" fillId="9" borderId="1" xfId="0" applyNumberFormat="1" applyFont="1" applyFill="1" applyBorder="1" applyAlignment="1">
      <alignment horizontal="right" vertical="center"/>
    </xf>
    <xf numFmtId="166" fontId="2" fillId="8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left" vertical="center"/>
    </xf>
    <xf numFmtId="166" fontId="4" fillId="0" borderId="1" xfId="0" applyNumberFormat="1" applyFont="1" applyBorder="1" applyAlignment="1">
      <alignment vertical="center"/>
    </xf>
    <xf numFmtId="166" fontId="2" fillId="7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left" vertical="center"/>
    </xf>
    <xf numFmtId="165" fontId="2" fillId="7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left" vertical="center"/>
    </xf>
    <xf numFmtId="165" fontId="4" fillId="7" borderId="1" xfId="0" applyNumberFormat="1" applyFont="1" applyFill="1" applyBorder="1" applyAlignment="1">
      <alignment vertical="center"/>
    </xf>
    <xf numFmtId="165" fontId="4" fillId="16" borderId="1" xfId="0" applyNumberFormat="1" applyFont="1" applyFill="1" applyBorder="1" applyAlignment="1">
      <alignment horizontal="right" vertical="center"/>
    </xf>
    <xf numFmtId="166" fontId="4" fillId="7" borderId="1" xfId="0" applyNumberFormat="1" applyFont="1" applyFill="1" applyBorder="1" applyAlignment="1">
      <alignment vertical="center"/>
    </xf>
    <xf numFmtId="49" fontId="2" fillId="16" borderId="1" xfId="0" applyNumberFormat="1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left" vertical="center" wrapText="1"/>
    </xf>
    <xf numFmtId="164" fontId="17" fillId="17" borderId="1" xfId="0" applyNumberFormat="1" applyFont="1" applyFill="1" applyBorder="1" applyAlignment="1">
      <alignment vertical="top"/>
    </xf>
    <xf numFmtId="49" fontId="2" fillId="17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165" fontId="2" fillId="7" borderId="1" xfId="0" applyNumberFormat="1" applyFont="1" applyFill="1" applyBorder="1" applyAlignment="1">
      <alignment horizontal="right" vertical="center"/>
    </xf>
    <xf numFmtId="0" fontId="17" fillId="18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3" fontId="16" fillId="7" borderId="1" xfId="0" applyNumberFormat="1" applyFont="1" applyFill="1" applyBorder="1" applyAlignment="1">
      <alignment horizontal="right"/>
    </xf>
    <xf numFmtId="0" fontId="8" fillId="0" borderId="1" xfId="0" applyFont="1" applyBorder="1"/>
    <xf numFmtId="0" fontId="11" fillId="7" borderId="1" xfId="0" quotePrefix="1" applyFont="1" applyFill="1" applyBorder="1" applyAlignment="1">
      <alignment horizontal="left" vertical="center" wrapText="1" indent="1"/>
    </xf>
    <xf numFmtId="0" fontId="11" fillId="7" borderId="1" xfId="0" applyFont="1" applyFill="1" applyBorder="1" applyAlignment="1">
      <alignment horizontal="left" vertical="center" indent="1"/>
    </xf>
    <xf numFmtId="0" fontId="11" fillId="7" borderId="1" xfId="0" applyFont="1" applyFill="1" applyBorder="1" applyAlignment="1">
      <alignment horizontal="left" vertical="center" wrapText="1" indent="1"/>
    </xf>
    <xf numFmtId="0" fontId="11" fillId="7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0" fillId="0" borderId="0" xfId="0" applyNumberFormat="1"/>
    <xf numFmtId="43" fontId="0" fillId="0" borderId="0" xfId="1" applyFont="1"/>
    <xf numFmtId="168" fontId="0" fillId="0" borderId="0" xfId="0" applyNumberFormat="1"/>
    <xf numFmtId="0" fontId="19" fillId="0" borderId="0" xfId="0" applyFont="1"/>
    <xf numFmtId="0" fontId="0" fillId="0" borderId="1" xfId="0" applyBorder="1"/>
    <xf numFmtId="43" fontId="0" fillId="0" borderId="1" xfId="1" applyFont="1" applyBorder="1"/>
    <xf numFmtId="0" fontId="0" fillId="0" borderId="3" xfId="0" applyBorder="1"/>
    <xf numFmtId="0" fontId="0" fillId="0" borderId="8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24" fillId="0" borderId="0" xfId="0" applyFont="1"/>
    <xf numFmtId="0" fontId="26" fillId="0" borderId="0" xfId="0" applyFont="1"/>
    <xf numFmtId="0" fontId="0" fillId="17" borderId="5" xfId="0" applyFill="1" applyBorder="1"/>
    <xf numFmtId="43" fontId="0" fillId="17" borderId="5" xfId="1" applyFont="1" applyFill="1" applyBorder="1"/>
    <xf numFmtId="0" fontId="0" fillId="23" borderId="1" xfId="0" applyFill="1" applyBorder="1"/>
    <xf numFmtId="43" fontId="0" fillId="23" borderId="1" xfId="1" applyFont="1" applyFill="1" applyBorder="1"/>
    <xf numFmtId="0" fontId="0" fillId="23" borderId="3" xfId="0" applyFill="1" applyBorder="1"/>
    <xf numFmtId="0" fontId="0" fillId="23" borderId="8" xfId="0" applyFill="1" applyBorder="1"/>
    <xf numFmtId="0" fontId="0" fillId="23" borderId="4" xfId="0" applyFill="1" applyBorder="1"/>
    <xf numFmtId="43" fontId="0" fillId="0" borderId="1" xfId="1" applyFont="1" applyBorder="1" applyAlignment="1">
      <alignment wrapText="1"/>
    </xf>
    <xf numFmtId="0" fontId="0" fillId="17" borderId="1" xfId="0" applyFill="1" applyBorder="1"/>
    <xf numFmtId="43" fontId="0" fillId="17" borderId="1" xfId="1" applyFont="1" applyFill="1" applyBorder="1"/>
    <xf numFmtId="0" fontId="0" fillId="23" borderId="1" xfId="0" applyFill="1" applyBorder="1" applyAlignment="1">
      <alignment horizontal="left" vertical="top"/>
    </xf>
    <xf numFmtId="0" fontId="20" fillId="0" borderId="0" xfId="7"/>
    <xf numFmtId="170" fontId="27" fillId="20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7" fillId="20" borderId="1" xfId="7" applyFont="1" applyFill="1" applyBorder="1" applyAlignment="1" applyProtection="1">
      <alignment vertical="center" wrapText="1" readingOrder="1"/>
      <protection locked="0"/>
    </xf>
    <xf numFmtId="171" fontId="20" fillId="0" borderId="0" xfId="7" applyNumberFormat="1"/>
    <xf numFmtId="0" fontId="28" fillId="19" borderId="1" xfId="7" applyFont="1" applyFill="1" applyBorder="1" applyAlignment="1" applyProtection="1">
      <alignment horizontal="center" vertical="center" wrapText="1" readingOrder="1"/>
      <protection locked="0"/>
    </xf>
    <xf numFmtId="0" fontId="29" fillId="19" borderId="1" xfId="7" applyFont="1" applyFill="1" applyBorder="1" applyAlignment="1" applyProtection="1">
      <alignment horizontal="center" vertical="center" wrapText="1" readingOrder="1"/>
      <protection locked="0"/>
    </xf>
    <xf numFmtId="0" fontId="27" fillId="21" borderId="1" xfId="7" applyFont="1" applyFill="1" applyBorder="1" applyAlignment="1" applyProtection="1">
      <alignment vertical="center" wrapText="1" readingOrder="1"/>
      <protection locked="0"/>
    </xf>
    <xf numFmtId="170" fontId="27" fillId="21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7" borderId="1" xfId="7" applyFont="1" applyFill="1" applyBorder="1" applyAlignment="1" applyProtection="1">
      <alignment vertical="center" wrapText="1" readingOrder="1"/>
      <protection locked="0"/>
    </xf>
    <xf numFmtId="170" fontId="31" fillId="27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4" borderId="1" xfId="7" applyFont="1" applyFill="1" applyBorder="1" applyAlignment="1" applyProtection="1">
      <alignment vertical="center" wrapText="1" readingOrder="1"/>
      <protection locked="0"/>
    </xf>
    <xf numFmtId="170" fontId="31" fillId="24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8" borderId="1" xfId="7" applyFont="1" applyFill="1" applyBorder="1" applyAlignment="1" applyProtection="1">
      <alignment vertical="center" wrapText="1" readingOrder="1"/>
      <protection locked="0"/>
    </xf>
    <xf numFmtId="170" fontId="31" fillId="28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2" borderId="1" xfId="7" applyFont="1" applyFill="1" applyBorder="1" applyAlignment="1" applyProtection="1">
      <alignment vertical="center" wrapText="1" readingOrder="1"/>
      <protection locked="0"/>
    </xf>
    <xf numFmtId="170" fontId="31" fillId="22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9" borderId="1" xfId="7" applyFont="1" applyFill="1" applyBorder="1" applyAlignment="1" applyProtection="1">
      <alignment vertical="center" wrapText="1" readingOrder="1"/>
      <protection locked="0"/>
    </xf>
    <xf numFmtId="170" fontId="31" fillId="29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30" borderId="1" xfId="7" applyFont="1" applyFill="1" applyBorder="1" applyAlignment="1" applyProtection="1">
      <alignment vertical="center" wrapText="1" readingOrder="1"/>
      <protection locked="0"/>
    </xf>
    <xf numFmtId="170" fontId="31" fillId="30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31" borderId="1" xfId="7" applyFont="1" applyFill="1" applyBorder="1" applyAlignment="1" applyProtection="1">
      <alignment vertical="center" wrapText="1" readingOrder="1"/>
      <protection locked="0"/>
    </xf>
    <xf numFmtId="170" fontId="31" fillId="31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 applyAlignment="1">
      <alignment wrapText="1"/>
    </xf>
    <xf numFmtId="0" fontId="23" fillId="0" borderId="1" xfId="7" applyFont="1" applyBorder="1" applyAlignment="1" applyProtection="1">
      <alignment vertical="center" wrapText="1" readingOrder="1"/>
      <protection locked="0"/>
    </xf>
    <xf numFmtId="170" fontId="23" fillId="0" borderId="1" xfId="7" applyNumberFormat="1" applyFont="1" applyBorder="1" applyAlignment="1" applyProtection="1">
      <alignment horizontal="right" vertical="center" wrapText="1" readingOrder="1"/>
      <protection locked="0"/>
    </xf>
    <xf numFmtId="0" fontId="23" fillId="20" borderId="1" xfId="7" applyFont="1" applyFill="1" applyBorder="1" applyAlignment="1" applyProtection="1">
      <alignment vertical="center" wrapText="1" readingOrder="1"/>
      <protection locked="0"/>
    </xf>
    <xf numFmtId="170" fontId="23" fillId="20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3" fillId="21" borderId="1" xfId="7" applyFont="1" applyFill="1" applyBorder="1" applyAlignment="1" applyProtection="1">
      <alignment vertical="center" wrapText="1" readingOrder="1"/>
      <protection locked="0"/>
    </xf>
    <xf numFmtId="170" fontId="23" fillId="21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7" fillId="21" borderId="3" xfId="7" applyFont="1" applyFill="1" applyBorder="1" applyAlignment="1" applyProtection="1">
      <alignment vertical="center" wrapText="1" readingOrder="1"/>
      <protection locked="0"/>
    </xf>
    <xf numFmtId="0" fontId="27" fillId="21" borderId="8" xfId="7" applyFont="1" applyFill="1" applyBorder="1" applyAlignment="1" applyProtection="1">
      <alignment vertical="center" wrapText="1" readingOrder="1"/>
      <protection locked="0"/>
    </xf>
    <xf numFmtId="0" fontId="27" fillId="21" borderId="4" xfId="7" applyFont="1" applyFill="1" applyBorder="1" applyAlignment="1" applyProtection="1">
      <alignment vertical="center" wrapText="1" readingOrder="1"/>
      <protection locked="0"/>
    </xf>
    <xf numFmtId="0" fontId="23" fillId="32" borderId="1" xfId="7" applyFont="1" applyFill="1" applyBorder="1" applyAlignment="1" applyProtection="1">
      <alignment vertical="center" wrapText="1" readingOrder="1"/>
      <protection locked="0"/>
    </xf>
    <xf numFmtId="170" fontId="23" fillId="32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3" fillId="26" borderId="1" xfId="7" applyFont="1" applyFill="1" applyBorder="1" applyAlignment="1" applyProtection="1">
      <alignment vertical="center" wrapText="1" readingOrder="1"/>
      <protection locked="0"/>
    </xf>
    <xf numFmtId="170" fontId="23" fillId="26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3" fillId="23" borderId="1" xfId="7" applyFont="1" applyFill="1" applyBorder="1" applyAlignment="1" applyProtection="1">
      <alignment vertical="center" wrapText="1" readingOrder="1"/>
      <protection locked="0"/>
    </xf>
    <xf numFmtId="170" fontId="23" fillId="23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3" fillId="25" borderId="1" xfId="7" applyFont="1" applyFill="1" applyBorder="1" applyAlignment="1" applyProtection="1">
      <alignment vertical="center" wrapText="1" readingOrder="1"/>
      <protection locked="0"/>
    </xf>
    <xf numFmtId="170" fontId="23" fillId="25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3" fillId="7" borderId="1" xfId="7" applyFont="1" applyFill="1" applyBorder="1" applyAlignment="1" applyProtection="1">
      <alignment vertical="center" wrapText="1" readingOrder="1"/>
      <protection locked="0"/>
    </xf>
    <xf numFmtId="170" fontId="23" fillId="7" borderId="1" xfId="7" applyNumberFormat="1" applyFont="1" applyFill="1" applyBorder="1" applyAlignment="1" applyProtection="1">
      <alignment horizontal="right" vertical="center" wrapText="1" readingOrder="1"/>
      <protection locked="0"/>
    </xf>
    <xf numFmtId="168" fontId="20" fillId="0" borderId="0" xfId="7" applyNumberFormat="1"/>
    <xf numFmtId="0" fontId="33" fillId="7" borderId="1" xfId="3" applyFont="1" applyFill="1" applyBorder="1" applyAlignment="1">
      <alignment horizontal="center" vertical="center" wrapText="1"/>
    </xf>
    <xf numFmtId="165" fontId="33" fillId="7" borderId="1" xfId="0" applyNumberFormat="1" applyFont="1" applyFill="1" applyBorder="1" applyAlignment="1">
      <alignment horizontal="center" wrapText="1"/>
    </xf>
    <xf numFmtId="164" fontId="33" fillId="7" borderId="1" xfId="0" applyNumberFormat="1" applyFont="1" applyFill="1" applyBorder="1" applyAlignment="1">
      <alignment horizont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164" fontId="33" fillId="3" borderId="1" xfId="0" applyNumberFormat="1" applyFont="1" applyFill="1" applyBorder="1" applyAlignment="1">
      <alignment horizontal="center" vertical="center" wrapText="1"/>
    </xf>
    <xf numFmtId="49" fontId="20" fillId="7" borderId="1" xfId="4" applyNumberFormat="1" applyFont="1" applyFill="1" applyBorder="1" applyAlignment="1">
      <alignment horizontal="left" vertical="center" wrapText="1"/>
    </xf>
    <xf numFmtId="164" fontId="20" fillId="7" borderId="1" xfId="4" applyNumberFormat="1" applyFont="1" applyFill="1" applyBorder="1" applyAlignment="1">
      <alignment horizontal="center" vertical="center"/>
    </xf>
    <xf numFmtId="164" fontId="20" fillId="7" borderId="1" xfId="3" applyNumberFormat="1" applyFont="1" applyFill="1" applyBorder="1" applyAlignment="1">
      <alignment horizontal="center" vertical="center"/>
    </xf>
    <xf numFmtId="49" fontId="20" fillId="7" borderId="1" xfId="3" applyNumberFormat="1" applyFont="1" applyFill="1" applyBorder="1" applyAlignment="1">
      <alignment horizontal="left" vertical="center" wrapText="1"/>
    </xf>
    <xf numFmtId="170" fontId="20" fillId="25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33" fillId="3" borderId="1" xfId="0" applyNumberFormat="1" applyFont="1" applyFill="1" applyBorder="1" applyAlignment="1">
      <alignment horizontal="center" vertical="center" wrapText="1"/>
    </xf>
    <xf numFmtId="3" fontId="20" fillId="3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43" fontId="0" fillId="7" borderId="1" xfId="1" applyFont="1" applyFill="1" applyBorder="1"/>
    <xf numFmtId="0" fontId="20" fillId="0" borderId="0" xfId="7" applyAlignment="1">
      <alignment vertical="top"/>
    </xf>
    <xf numFmtId="0" fontId="23" fillId="25" borderId="3" xfId="7" applyFont="1" applyFill="1" applyBorder="1" applyAlignment="1" applyProtection="1">
      <alignment vertical="center" wrapText="1" readingOrder="1"/>
      <protection locked="0"/>
    </xf>
    <xf numFmtId="0" fontId="23" fillId="25" borderId="8" xfId="7" applyFont="1" applyFill="1" applyBorder="1" applyAlignment="1" applyProtection="1">
      <alignment vertical="center" wrapText="1" readingOrder="1"/>
      <protection locked="0"/>
    </xf>
    <xf numFmtId="0" fontId="23" fillId="25" borderId="4" xfId="7" applyFont="1" applyFill="1" applyBorder="1" applyAlignment="1" applyProtection="1">
      <alignment vertical="center" wrapText="1" readingOrder="1"/>
      <protection locked="0"/>
    </xf>
    <xf numFmtId="172" fontId="27" fillId="20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7" fillId="21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3" fillId="25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3" fillId="32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3" fillId="0" borderId="1" xfId="7" applyNumberFormat="1" applyFont="1" applyBorder="1" applyAlignment="1" applyProtection="1">
      <alignment horizontal="right" vertical="center" wrapText="1" readingOrder="1"/>
      <protection locked="0"/>
    </xf>
    <xf numFmtId="172" fontId="23" fillId="20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3" fillId="21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3" fillId="26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3" fillId="7" borderId="1" xfId="7" applyNumberFormat="1" applyFont="1" applyFill="1" applyBorder="1" applyAlignment="1" applyProtection="1">
      <alignment horizontal="right" vertical="center" wrapText="1" readingOrder="1"/>
      <protection locked="0"/>
    </xf>
    <xf numFmtId="172" fontId="23" fillId="23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" fillId="7" borderId="2" xfId="5" applyFont="1" applyFill="1" applyBorder="1" applyAlignment="1">
      <alignment horizontal="center" vertical="center" wrapText="1"/>
    </xf>
    <xf numFmtId="0" fontId="2" fillId="7" borderId="2" xfId="5" applyFont="1" applyFill="1" applyBorder="1" applyAlignment="1">
      <alignment horizontal="left" vertical="center" wrapText="1"/>
    </xf>
    <xf numFmtId="3" fontId="2" fillId="7" borderId="2" xfId="5" applyNumberFormat="1" applyFont="1" applyFill="1" applyBorder="1" applyAlignment="1">
      <alignment horizontal="right" vertical="center"/>
    </xf>
    <xf numFmtId="0" fontId="2" fillId="7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7" borderId="2" xfId="6" applyFont="1" applyFill="1" applyBorder="1" applyAlignment="1">
      <alignment horizontal="center" vertical="center" wrapText="1"/>
    </xf>
    <xf numFmtId="0" fontId="2" fillId="7" borderId="2" xfId="6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7" borderId="2" xfId="6" applyFont="1" applyFill="1" applyBorder="1" applyAlignment="1">
      <alignment horizontal="center" vertical="center" wrapText="1"/>
    </xf>
    <xf numFmtId="0" fontId="4" fillId="7" borderId="2" xfId="6" applyFont="1" applyFill="1" applyBorder="1" applyAlignment="1">
      <alignment horizontal="left" vertical="center" wrapText="1"/>
    </xf>
    <xf numFmtId="3" fontId="4" fillId="7" borderId="2" xfId="5" applyNumberFormat="1" applyFont="1" applyFill="1" applyBorder="1" applyAlignment="1">
      <alignment horizontal="right" vertical="center"/>
    </xf>
    <xf numFmtId="0" fontId="4" fillId="7" borderId="2" xfId="5" quotePrefix="1" applyFont="1" applyFill="1" applyBorder="1" applyAlignment="1">
      <alignment horizontal="center" vertical="center"/>
    </xf>
    <xf numFmtId="0" fontId="4" fillId="7" borderId="2" xfId="5" quotePrefix="1" applyFont="1" applyFill="1" applyBorder="1" applyAlignment="1">
      <alignment horizontal="left" vertical="center"/>
    </xf>
    <xf numFmtId="0" fontId="4" fillId="7" borderId="2" xfId="5" quotePrefix="1" applyFont="1" applyFill="1" applyBorder="1" applyAlignment="1">
      <alignment horizontal="right" vertical="center"/>
    </xf>
    <xf numFmtId="0" fontId="4" fillId="7" borderId="2" xfId="5" quotePrefix="1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/>
    </xf>
    <xf numFmtId="0" fontId="9" fillId="7" borderId="2" xfId="0" applyFont="1" applyFill="1" applyBorder="1"/>
    <xf numFmtId="0" fontId="2" fillId="7" borderId="2" xfId="0" applyFont="1" applyFill="1" applyBorder="1" applyAlignment="1">
      <alignment vertical="center" wrapText="1"/>
    </xf>
    <xf numFmtId="3" fontId="2" fillId="7" borderId="2" xfId="0" applyNumberFormat="1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/>
    <xf numFmtId="3" fontId="4" fillId="7" borderId="2" xfId="0" applyNumberFormat="1" applyFont="1" applyFill="1" applyBorder="1" applyAlignment="1">
      <alignment vertical="center" wrapText="1"/>
    </xf>
    <xf numFmtId="43" fontId="2" fillId="7" borderId="2" xfId="1" applyFont="1" applyFill="1" applyBorder="1" applyAlignment="1">
      <alignment horizontal="right" vertical="center" wrapText="1"/>
    </xf>
    <xf numFmtId="43" fontId="2" fillId="3" borderId="2" xfId="1" applyFont="1" applyFill="1" applyBorder="1" applyAlignment="1">
      <alignment vertical="center"/>
    </xf>
    <xf numFmtId="43" fontId="4" fillId="7" borderId="2" xfId="1" applyFont="1" applyFill="1" applyBorder="1" applyAlignment="1">
      <alignment vertical="center"/>
    </xf>
    <xf numFmtId="43" fontId="4" fillId="3" borderId="2" xfId="1" applyFont="1" applyFill="1" applyBorder="1" applyAlignment="1">
      <alignment vertical="center"/>
    </xf>
    <xf numFmtId="43" fontId="4" fillId="3" borderId="2" xfId="1" applyFont="1" applyFill="1" applyBorder="1" applyAlignment="1">
      <alignment horizontal="right" vertical="center"/>
    </xf>
    <xf numFmtId="43" fontId="4" fillId="7" borderId="2" xfId="1" quotePrefix="1" applyFont="1" applyFill="1" applyBorder="1" applyAlignment="1">
      <alignment horizontal="right" vertical="center" wrapText="1"/>
    </xf>
    <xf numFmtId="43" fontId="2" fillId="7" borderId="2" xfId="1" applyFont="1" applyFill="1" applyBorder="1" applyAlignment="1">
      <alignment vertical="center" wrapText="1"/>
    </xf>
    <xf numFmtId="43" fontId="4" fillId="7" borderId="2" xfId="1" applyFont="1" applyFill="1" applyBorder="1" applyAlignment="1">
      <alignment vertical="center" wrapText="1"/>
    </xf>
    <xf numFmtId="43" fontId="4" fillId="7" borderId="2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167" fontId="6" fillId="0" borderId="0" xfId="2" applyFont="1" applyAlignment="1">
      <alignment horizontal="center" vertical="center" wrapText="1"/>
    </xf>
    <xf numFmtId="0" fontId="2" fillId="4" borderId="3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3" borderId="3" xfId="0" applyFill="1" applyBorder="1"/>
    <xf numFmtId="0" fontId="0" fillId="23" borderId="8" xfId="0" applyFill="1" applyBorder="1"/>
    <xf numFmtId="0" fontId="0" fillId="23" borderId="4" xfId="0" applyFill="1" applyBorder="1"/>
    <xf numFmtId="0" fontId="0" fillId="0" borderId="3" xfId="0" applyBorder="1"/>
    <xf numFmtId="0" fontId="0" fillId="0" borderId="8" xfId="0" applyBorder="1"/>
    <xf numFmtId="0" fontId="0" fillId="0" borderId="4" xfId="0" applyBorder="1"/>
    <xf numFmtId="0" fontId="21" fillId="0" borderId="3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3" xfId="0" applyFont="1" applyBorder="1" applyAlignment="1" applyProtection="1">
      <alignment horizontal="center" vertical="top" wrapText="1" readingOrder="1"/>
      <protection locked="0"/>
    </xf>
    <xf numFmtId="0" fontId="22" fillId="0" borderId="8" xfId="0" applyFont="1" applyBorder="1" applyAlignment="1" applyProtection="1">
      <alignment horizontal="center" vertical="top" wrapText="1" readingOrder="1"/>
      <protection locked="0"/>
    </xf>
    <xf numFmtId="0" fontId="22" fillId="0" borderId="4" xfId="0" applyFont="1" applyBorder="1" applyAlignment="1" applyProtection="1">
      <alignment horizontal="center" vertical="top" wrapText="1" readingOrder="1"/>
      <protection locked="0"/>
    </xf>
    <xf numFmtId="0" fontId="25" fillId="0" borderId="0" xfId="0" applyFont="1" applyAlignment="1" applyProtection="1">
      <alignment vertical="top" wrapText="1" readingOrder="1"/>
      <protection locked="0"/>
    </xf>
    <xf numFmtId="0" fontId="26" fillId="0" borderId="0" xfId="0" applyFont="1"/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3" borderId="3" xfId="0" applyFill="1" applyBorder="1" applyAlignment="1">
      <alignment horizontal="left"/>
    </xf>
    <xf numFmtId="0" fontId="0" fillId="23" borderId="8" xfId="0" applyFill="1" applyBorder="1" applyAlignment="1">
      <alignment horizontal="left"/>
    </xf>
    <xf numFmtId="0" fontId="0" fillId="23" borderId="4" xfId="0" applyFill="1" applyBorder="1" applyAlignment="1">
      <alignment horizontal="left"/>
    </xf>
    <xf numFmtId="0" fontId="0" fillId="17" borderId="3" xfId="0" applyFill="1" applyBorder="1" applyAlignment="1">
      <alignment horizontal="left"/>
    </xf>
    <xf numFmtId="0" fontId="0" fillId="17" borderId="8" xfId="0" applyFill="1" applyBorder="1" applyAlignment="1">
      <alignment horizontal="left"/>
    </xf>
    <xf numFmtId="0" fontId="0" fillId="17" borderId="4" xfId="0" applyFill="1" applyBorder="1" applyAlignment="1">
      <alignment horizontal="left"/>
    </xf>
    <xf numFmtId="0" fontId="0" fillId="23" borderId="3" xfId="0" applyFill="1" applyBorder="1" applyAlignment="1">
      <alignment horizontal="left" vertical="top"/>
    </xf>
    <xf numFmtId="0" fontId="0" fillId="23" borderId="8" xfId="0" applyFill="1" applyBorder="1" applyAlignment="1">
      <alignment horizontal="left" vertical="top"/>
    </xf>
    <xf numFmtId="0" fontId="0" fillId="23" borderId="4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17" borderId="3" xfId="0" applyFill="1" applyBorder="1" applyAlignment="1">
      <alignment horizontal="left" vertical="top"/>
    </xf>
    <xf numFmtId="0" fontId="0" fillId="17" borderId="8" xfId="0" applyFill="1" applyBorder="1" applyAlignment="1">
      <alignment horizontal="left" vertical="top"/>
    </xf>
    <xf numFmtId="0" fontId="0" fillId="17" borderId="4" xfId="0" applyFill="1" applyBorder="1" applyAlignment="1">
      <alignment horizontal="left" vertical="top"/>
    </xf>
    <xf numFmtId="0" fontId="0" fillId="17" borderId="6" xfId="0" applyFill="1" applyBorder="1"/>
    <xf numFmtId="0" fontId="0" fillId="17" borderId="12" xfId="0" applyFill="1" applyBorder="1"/>
    <xf numFmtId="0" fontId="0" fillId="17" borderId="7" xfId="0" applyFill="1" applyBorder="1"/>
    <xf numFmtId="0" fontId="0" fillId="0" borderId="1" xfId="0" applyBorder="1"/>
    <xf numFmtId="0" fontId="0" fillId="23" borderId="1" xfId="0" applyFill="1" applyBorder="1"/>
    <xf numFmtId="0" fontId="0" fillId="17" borderId="1" xfId="0" applyFill="1" applyBorder="1"/>
    <xf numFmtId="0" fontId="12" fillId="0" borderId="0" xfId="7" applyFont="1" applyAlignment="1" applyProtection="1">
      <alignment vertical="top" wrapText="1" readingOrder="1"/>
      <protection locked="0"/>
    </xf>
    <xf numFmtId="0" fontId="20" fillId="0" borderId="0" xfId="7"/>
    <xf numFmtId="0" fontId="27" fillId="20" borderId="1" xfId="7" applyFont="1" applyFill="1" applyBorder="1" applyAlignment="1" applyProtection="1">
      <alignment vertical="center" wrapText="1" readingOrder="1"/>
      <protection locked="0"/>
    </xf>
    <xf numFmtId="0" fontId="20" fillId="0" borderId="1" xfId="7" applyBorder="1"/>
    <xf numFmtId="170" fontId="27" fillId="20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7" fillId="21" borderId="1" xfId="7" applyFont="1" applyFill="1" applyBorder="1" applyAlignment="1" applyProtection="1">
      <alignment vertical="center" wrapText="1" readingOrder="1"/>
      <protection locked="0"/>
    </xf>
    <xf numFmtId="170" fontId="27" fillId="21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8" fillId="19" borderId="1" xfId="7" applyFont="1" applyFill="1" applyBorder="1" applyAlignment="1" applyProtection="1">
      <alignment horizontal="center" vertical="center" wrapText="1" readingOrder="1"/>
      <protection locked="0"/>
    </xf>
    <xf numFmtId="0" fontId="20" fillId="0" borderId="1" xfId="7" applyBorder="1" applyAlignment="1" applyProtection="1">
      <alignment vertical="top" wrapText="1"/>
      <protection locked="0"/>
    </xf>
    <xf numFmtId="169" fontId="12" fillId="0" borderId="0" xfId="7" applyNumberFormat="1" applyFont="1" applyAlignment="1" applyProtection="1">
      <alignment horizontal="left" vertical="top" wrapText="1" readingOrder="1"/>
      <protection locked="0"/>
    </xf>
    <xf numFmtId="0" fontId="30" fillId="0" borderId="0" xfId="7" applyFont="1" applyAlignment="1" applyProtection="1">
      <alignment horizontal="center" vertical="top" wrapText="1" readingOrder="1"/>
      <protection locked="0"/>
    </xf>
    <xf numFmtId="0" fontId="31" fillId="22" borderId="1" xfId="7" applyFont="1" applyFill="1" applyBorder="1" applyAlignment="1" applyProtection="1">
      <alignment vertical="center" wrapText="1" readingOrder="1"/>
      <protection locked="0"/>
    </xf>
    <xf numFmtId="170" fontId="31" fillId="22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8" borderId="1" xfId="7" applyFont="1" applyFill="1" applyBorder="1" applyAlignment="1" applyProtection="1">
      <alignment vertical="center" wrapText="1" readingOrder="1"/>
      <protection locked="0"/>
    </xf>
    <xf numFmtId="170" fontId="31" fillId="28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7" borderId="1" xfId="7" applyFont="1" applyFill="1" applyBorder="1" applyAlignment="1" applyProtection="1">
      <alignment vertical="center" wrapText="1" readingOrder="1"/>
      <protection locked="0"/>
    </xf>
    <xf numFmtId="170" fontId="31" fillId="27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4" borderId="1" xfId="7" applyFont="1" applyFill="1" applyBorder="1" applyAlignment="1" applyProtection="1">
      <alignment vertical="center" wrapText="1" readingOrder="1"/>
      <protection locked="0"/>
    </xf>
    <xf numFmtId="170" fontId="31" fillId="24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29" borderId="1" xfId="7" applyFont="1" applyFill="1" applyBorder="1" applyAlignment="1" applyProtection="1">
      <alignment vertical="center" wrapText="1" readingOrder="1"/>
      <protection locked="0"/>
    </xf>
    <xf numFmtId="170" fontId="31" fillId="29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30" borderId="1" xfId="7" applyFont="1" applyFill="1" applyBorder="1" applyAlignment="1" applyProtection="1">
      <alignment vertical="center" wrapText="1" readingOrder="1"/>
      <protection locked="0"/>
    </xf>
    <xf numFmtId="170" fontId="31" fillId="30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31" fillId="31" borderId="1" xfId="7" applyFont="1" applyFill="1" applyBorder="1" applyAlignment="1" applyProtection="1">
      <alignment vertical="center" wrapText="1" readingOrder="1"/>
      <protection locked="0"/>
    </xf>
    <xf numFmtId="170" fontId="31" fillId="31" borderId="1" xfId="7" applyNumberFormat="1" applyFont="1" applyFill="1" applyBorder="1" applyAlignment="1" applyProtection="1">
      <alignment horizontal="right" vertical="center" wrapText="1" readingOrder="1"/>
      <protection locked="0"/>
    </xf>
    <xf numFmtId="0" fontId="2" fillId="10" borderId="9" xfId="5" applyFont="1" applyFill="1" applyBorder="1" applyAlignment="1">
      <alignment horizontal="center" vertical="center" wrapText="1"/>
    </xf>
    <xf numFmtId="0" fontId="2" fillId="10" borderId="10" xfId="5" applyFont="1" applyFill="1" applyBorder="1" applyAlignment="1">
      <alignment horizontal="center" vertical="center" wrapText="1"/>
    </xf>
    <xf numFmtId="0" fontId="2" fillId="10" borderId="11" xfId="5" applyFont="1" applyFill="1" applyBorder="1" applyAlignment="1">
      <alignment horizontal="center" vertical="center" wrapText="1"/>
    </xf>
    <xf numFmtId="0" fontId="27" fillId="21" borderId="3" xfId="7" applyFont="1" applyFill="1" applyBorder="1" applyAlignment="1" applyProtection="1">
      <alignment vertical="center" wrapText="1" readingOrder="1"/>
      <protection locked="0"/>
    </xf>
    <xf numFmtId="0" fontId="27" fillId="21" borderId="8" xfId="7" applyFont="1" applyFill="1" applyBorder="1" applyAlignment="1" applyProtection="1">
      <alignment vertical="center" wrapText="1" readingOrder="1"/>
      <protection locked="0"/>
    </xf>
    <xf numFmtId="0" fontId="27" fillId="21" borderId="4" xfId="7" applyFont="1" applyFill="1" applyBorder="1" applyAlignment="1" applyProtection="1">
      <alignment vertical="center" wrapText="1" readingOrder="1"/>
      <protection locked="0"/>
    </xf>
    <xf numFmtId="0" fontId="23" fillId="32" borderId="1" xfId="7" applyFont="1" applyFill="1" applyBorder="1" applyAlignment="1" applyProtection="1">
      <alignment vertical="center" wrapText="1" readingOrder="1"/>
      <protection locked="0"/>
    </xf>
    <xf numFmtId="0" fontId="20" fillId="17" borderId="1" xfId="7" applyFill="1" applyBorder="1"/>
    <xf numFmtId="0" fontId="32" fillId="0" borderId="0" xfId="7" applyFont="1" applyAlignment="1">
      <alignment horizontal="center"/>
    </xf>
    <xf numFmtId="0" fontId="32" fillId="0" borderId="12" xfId="7" applyFont="1" applyBorder="1" applyAlignment="1">
      <alignment horizontal="center"/>
    </xf>
    <xf numFmtId="0" fontId="23" fillId="0" borderId="1" xfId="7" applyFont="1" applyBorder="1" applyAlignment="1" applyProtection="1">
      <alignment vertical="center" wrapText="1" readingOrder="1"/>
      <protection locked="0"/>
    </xf>
    <xf numFmtId="0" fontId="23" fillId="25" borderId="1" xfId="7" applyFont="1" applyFill="1" applyBorder="1" applyAlignment="1" applyProtection="1">
      <alignment vertical="center" wrapText="1" readingOrder="1"/>
      <protection locked="0"/>
    </xf>
    <xf numFmtId="0" fontId="20" fillId="7" borderId="1" xfId="7" applyFill="1" applyBorder="1"/>
    <xf numFmtId="0" fontId="23" fillId="7" borderId="1" xfId="7" applyFont="1" applyFill="1" applyBorder="1" applyAlignment="1" applyProtection="1">
      <alignment vertical="center" wrapText="1" readingOrder="1"/>
      <protection locked="0"/>
    </xf>
    <xf numFmtId="0" fontId="23" fillId="20" borderId="1" xfId="7" applyFont="1" applyFill="1" applyBorder="1" applyAlignment="1" applyProtection="1">
      <alignment vertical="center" wrapText="1" readingOrder="1"/>
      <protection locked="0"/>
    </xf>
    <xf numFmtId="0" fontId="23" fillId="21" borderId="1" xfId="7" applyFont="1" applyFill="1" applyBorder="1" applyAlignment="1" applyProtection="1">
      <alignment vertical="center" wrapText="1" readingOrder="1"/>
      <protection locked="0"/>
    </xf>
    <xf numFmtId="0" fontId="23" fillId="26" borderId="1" xfId="7" applyFont="1" applyFill="1" applyBorder="1" applyAlignment="1" applyProtection="1">
      <alignment vertical="center" wrapText="1" readingOrder="1"/>
      <protection locked="0"/>
    </xf>
    <xf numFmtId="0" fontId="20" fillId="23" borderId="1" xfId="7" applyFill="1" applyBorder="1"/>
    <xf numFmtId="0" fontId="23" fillId="23" borderId="1" xfId="7" applyFont="1" applyFill="1" applyBorder="1" applyAlignment="1" applyProtection="1">
      <alignment vertical="center" wrapText="1" readingOrder="1"/>
      <protection locked="0"/>
    </xf>
    <xf numFmtId="0" fontId="23" fillId="32" borderId="3" xfId="7" applyFont="1" applyFill="1" applyBorder="1" applyAlignment="1" applyProtection="1">
      <alignment horizontal="left" vertical="center" wrapText="1" readingOrder="1"/>
      <protection locked="0"/>
    </xf>
    <xf numFmtId="0" fontId="23" fillId="32" borderId="8" xfId="7" applyFont="1" applyFill="1" applyBorder="1" applyAlignment="1" applyProtection="1">
      <alignment horizontal="left" vertical="center" wrapText="1" readingOrder="1"/>
      <protection locked="0"/>
    </xf>
    <xf numFmtId="0" fontId="23" fillId="32" borderId="4" xfId="7" applyFont="1" applyFill="1" applyBorder="1" applyAlignment="1" applyProtection="1">
      <alignment horizontal="left" vertical="center" wrapText="1" readingOrder="1"/>
      <protection locked="0"/>
    </xf>
    <xf numFmtId="49" fontId="3" fillId="3" borderId="1" xfId="0" applyNumberFormat="1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</cellXfs>
  <cellStyles count="8">
    <cellStyle name="Comma" xfId="1" builtinId="3"/>
    <cellStyle name="Excel Built-in Normal" xfId="2" xr:uid="{BF3D769B-097A-42F9-98DA-674E50C8BFF2}"/>
    <cellStyle name="Normal" xfId="0" builtinId="0"/>
    <cellStyle name="Normal 2" xfId="7" xr:uid="{147775A0-3878-48EF-918A-41D094ACC8CD}"/>
    <cellStyle name="Normalno 2" xfId="3" xr:uid="{BA98D251-B704-4322-A4B7-85BDE3CFEF2E}"/>
    <cellStyle name="Normalno 3 3" xfId="5" xr:uid="{D91E2DAF-A97F-4974-9038-3C5B8253CB46}"/>
    <cellStyle name="Normalno 4" xfId="4" xr:uid="{27FB2EC7-62F9-4894-BE0E-9665EB75735C}"/>
    <cellStyle name="Obično_List9" xfId="6" xr:uid="{B04ED898-9638-43F4-BE86-5DD6A33A2C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6</xdr:col>
      <xdr:colOff>1019175</xdr:colOff>
      <xdr:row>12</xdr:row>
      <xdr:rowOff>95250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D9DC2C4-7BE3-4720-BD3B-190E2F74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210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190499</xdr:rowOff>
    </xdr:from>
    <xdr:to>
      <xdr:col>7</xdr:col>
      <xdr:colOff>581025</xdr:colOff>
      <xdr:row>21</xdr:row>
      <xdr:rowOff>47624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5C413AE5-C303-4296-BDD4-942C52D8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499"/>
          <a:ext cx="59340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6</xdr:col>
      <xdr:colOff>1581150</xdr:colOff>
      <xdr:row>2</xdr:row>
      <xdr:rowOff>142874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6E46552-EA29-4331-8E55-D94A6617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5210175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428625</xdr:colOff>
      <xdr:row>5</xdr:row>
      <xdr:rowOff>152400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2C83D5F-48A5-47F5-A40E-4420ED03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0"/>
          <a:ext cx="52101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4</xdr:col>
      <xdr:colOff>590550</xdr:colOff>
      <xdr:row>4</xdr:row>
      <xdr:rowOff>161924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C5FCBE6-EEFF-4210-97BE-3D180EB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5210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571500</xdr:colOff>
      <xdr:row>4</xdr:row>
      <xdr:rowOff>9524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8F20CA6-B14B-4A16-A984-750C59B2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10175" cy="771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57150</xdr:rowOff>
    </xdr:from>
    <xdr:to>
      <xdr:col>8</xdr:col>
      <xdr:colOff>19050</xdr:colOff>
      <xdr:row>4</xdr:row>
      <xdr:rowOff>47625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6352D6D-503E-42BB-A411-8E71B854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10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615E-5829-4FB0-88FD-7564A010E293}">
  <dimension ref="A24:N41"/>
  <sheetViews>
    <sheetView tabSelected="1" topLeftCell="A16" workbookViewId="0">
      <selection activeCell="F44" sqref="F44"/>
    </sheetView>
  </sheetViews>
  <sheetFormatPr defaultRowHeight="15" x14ac:dyDescent="0.25"/>
  <cols>
    <col min="1" max="2" width="17.42578125" customWidth="1"/>
    <col min="3" max="3" width="7.42578125" customWidth="1"/>
    <col min="4" max="4" width="3.5703125" hidden="1" customWidth="1"/>
    <col min="5" max="5" width="17.42578125" hidden="1" customWidth="1"/>
    <col min="6" max="6" width="20.5703125" customWidth="1"/>
    <col min="7" max="10" width="17.42578125" customWidth="1"/>
    <col min="12" max="13" width="18.42578125" bestFit="1" customWidth="1"/>
  </cols>
  <sheetData>
    <row r="24" spans="1:14" ht="44.25" customHeight="1" x14ac:dyDescent="0.25">
      <c r="B24" s="241" t="s">
        <v>541</v>
      </c>
      <c r="C24" s="241"/>
      <c r="D24" s="241"/>
      <c r="E24" s="241"/>
      <c r="F24" s="241"/>
      <c r="G24" s="241"/>
      <c r="H24" s="241"/>
      <c r="I24" s="241"/>
      <c r="J24" s="241"/>
      <c r="K24" s="17"/>
    </row>
    <row r="29" spans="1:14" ht="36.75" x14ac:dyDescent="0.25">
      <c r="A29" s="248" t="s">
        <v>0</v>
      </c>
      <c r="B29" s="248"/>
      <c r="C29" s="248"/>
      <c r="D29" s="248"/>
      <c r="E29" s="248"/>
      <c r="F29" s="1" t="s">
        <v>1</v>
      </c>
      <c r="G29" s="2" t="s">
        <v>2</v>
      </c>
      <c r="H29" s="1" t="s">
        <v>3</v>
      </c>
      <c r="I29" s="3" t="s">
        <v>4</v>
      </c>
      <c r="J29" s="3" t="s">
        <v>4</v>
      </c>
    </row>
    <row r="30" spans="1:14" x14ac:dyDescent="0.25">
      <c r="A30" s="249">
        <v>1</v>
      </c>
      <c r="B30" s="249"/>
      <c r="C30" s="249"/>
      <c r="D30" s="249"/>
      <c r="E30" s="249"/>
      <c r="F30" s="4">
        <v>2</v>
      </c>
      <c r="G30" s="4">
        <v>3</v>
      </c>
      <c r="H30" s="4">
        <v>4</v>
      </c>
      <c r="I30" s="5" t="s">
        <v>5</v>
      </c>
      <c r="J30" s="6" t="s">
        <v>6</v>
      </c>
      <c r="L30" s="107"/>
      <c r="M30" s="107"/>
      <c r="N30" s="107"/>
    </row>
    <row r="31" spans="1:14" x14ac:dyDescent="0.25">
      <c r="A31" s="250" t="s">
        <v>542</v>
      </c>
      <c r="B31" s="240"/>
      <c r="C31" s="240"/>
      <c r="D31" s="240"/>
      <c r="E31" s="240"/>
      <c r="F31" s="7">
        <f>SUM(F32:F33)</f>
        <v>23189077.710000005</v>
      </c>
      <c r="G31" s="7">
        <f>SUM(G32:G34)</f>
        <v>53883074.43</v>
      </c>
      <c r="H31" s="7">
        <f>SUM(H32:H33)</f>
        <v>26620753.460000001</v>
      </c>
      <c r="I31" s="8">
        <f>H31/F31*100</f>
        <v>114.79867286192295</v>
      </c>
      <c r="J31" s="9">
        <f>H31/G31*100</f>
        <v>49.404666941533314</v>
      </c>
      <c r="L31" s="107"/>
      <c r="M31" s="107"/>
      <c r="N31" s="107"/>
    </row>
    <row r="32" spans="1:14" x14ac:dyDescent="0.25">
      <c r="A32" s="238" t="s">
        <v>7</v>
      </c>
      <c r="B32" s="238"/>
      <c r="C32" s="238"/>
      <c r="D32" s="238"/>
      <c r="E32" s="238"/>
      <c r="F32" s="10">
        <v>22850947.840000004</v>
      </c>
      <c r="G32" s="10">
        <f>+'Prihodi i rashodi prema izvoru'!G12+'Prihodi i rashodi prema izvoru'!G15+'Prihodi i rashodi prema izvoru'!G18+'Prihodi i rashodi prema izvoru'!G23+'Prihodi i rashodi prema izvoru'!G30</f>
        <v>53071074.43</v>
      </c>
      <c r="H32" s="11">
        <v>26618449.27</v>
      </c>
      <c r="I32" s="12">
        <f>H32/F32*100</f>
        <v>116.48728733871197</v>
      </c>
      <c r="J32" s="13">
        <f>H32/G32*100</f>
        <v>50.156228333212582</v>
      </c>
      <c r="L32" s="107"/>
      <c r="M32" s="107"/>
      <c r="N32" s="107"/>
    </row>
    <row r="33" spans="1:14" x14ac:dyDescent="0.25">
      <c r="A33" s="239" t="s">
        <v>8</v>
      </c>
      <c r="B33" s="239"/>
      <c r="C33" s="239"/>
      <c r="D33" s="239"/>
      <c r="E33" s="239"/>
      <c r="F33" s="10">
        <v>338129.87</v>
      </c>
      <c r="G33" s="14">
        <v>12000</v>
      </c>
      <c r="H33" s="15">
        <v>2304.19</v>
      </c>
      <c r="I33" s="12">
        <f>H33/F33*100</f>
        <v>0.6814511832391501</v>
      </c>
      <c r="J33" s="13">
        <f>H33/G33*100</f>
        <v>19.201583333333332</v>
      </c>
      <c r="L33" s="108"/>
      <c r="M33" s="107"/>
      <c r="N33" s="107"/>
    </row>
    <row r="34" spans="1:14" x14ac:dyDescent="0.25">
      <c r="A34" s="103" t="s">
        <v>228</v>
      </c>
      <c r="B34" s="104"/>
      <c r="C34" s="104"/>
      <c r="D34" s="104"/>
      <c r="E34" s="105"/>
      <c r="F34" s="10">
        <v>0</v>
      </c>
      <c r="G34" s="14">
        <v>800000</v>
      </c>
      <c r="H34" s="15">
        <v>0</v>
      </c>
      <c r="I34" s="12"/>
      <c r="J34" s="13">
        <f>H34/G34*100</f>
        <v>0</v>
      </c>
      <c r="L34" s="107"/>
      <c r="M34" s="107"/>
      <c r="N34" s="107"/>
    </row>
    <row r="35" spans="1:14" x14ac:dyDescent="0.25">
      <c r="A35" s="242" t="s">
        <v>543</v>
      </c>
      <c r="B35" s="243"/>
      <c r="C35" s="243"/>
      <c r="D35" s="243"/>
      <c r="E35" s="244"/>
      <c r="F35" s="16">
        <f>SUM(F36:F37)</f>
        <v>24152723.470000006</v>
      </c>
      <c r="G35" s="16">
        <f>SUM(G36:G38)</f>
        <v>50036839.390000001</v>
      </c>
      <c r="H35" s="16">
        <f>SUM(H36:H38)</f>
        <v>27255927.529999997</v>
      </c>
      <c r="I35" s="8">
        <f t="shared" ref="I35:I39" si="0">H35/F35*100</f>
        <v>112.84825731497514</v>
      </c>
      <c r="J35" s="9">
        <f t="shared" ref="J35:J39" si="1">H35/G35*100</f>
        <v>54.471720960551252</v>
      </c>
      <c r="L35" s="107"/>
      <c r="M35" s="107"/>
      <c r="N35" s="107"/>
    </row>
    <row r="36" spans="1:14" x14ac:dyDescent="0.25">
      <c r="A36" s="238" t="s">
        <v>9</v>
      </c>
      <c r="B36" s="238"/>
      <c r="C36" s="238"/>
      <c r="D36" s="238"/>
      <c r="E36" s="238"/>
      <c r="F36" s="10">
        <v>22721665.490000006</v>
      </c>
      <c r="G36" s="11">
        <v>46909089.100000001</v>
      </c>
      <c r="H36" s="11">
        <v>26247262.43</v>
      </c>
      <c r="I36" s="12">
        <f>H36/F36*100</f>
        <v>115.51645473150565</v>
      </c>
      <c r="J36" s="13">
        <f t="shared" si="1"/>
        <v>55.953468578438027</v>
      </c>
      <c r="L36" s="107"/>
      <c r="M36" s="107"/>
      <c r="N36" s="107"/>
    </row>
    <row r="37" spans="1:14" x14ac:dyDescent="0.25">
      <c r="A37" s="239" t="s">
        <v>10</v>
      </c>
      <c r="B37" s="239"/>
      <c r="C37" s="239"/>
      <c r="D37" s="239"/>
      <c r="E37" s="239"/>
      <c r="F37" s="14">
        <v>1431057.98</v>
      </c>
      <c r="G37" s="15">
        <v>2911323.14</v>
      </c>
      <c r="H37" s="15">
        <v>792237.95000000007</v>
      </c>
      <c r="I37" s="12">
        <f>H37/F37*100</f>
        <v>55.360297141839077</v>
      </c>
      <c r="J37" s="13">
        <f>H37/G37*100</f>
        <v>27.212298735069307</v>
      </c>
      <c r="L37" s="107"/>
      <c r="M37" s="107"/>
      <c r="N37" s="107"/>
    </row>
    <row r="38" spans="1:14" x14ac:dyDescent="0.25">
      <c r="A38" s="245" t="s">
        <v>229</v>
      </c>
      <c r="B38" s="246"/>
      <c r="C38" s="246"/>
      <c r="D38" s="246"/>
      <c r="E38" s="247"/>
      <c r="F38" s="14">
        <v>220000</v>
      </c>
      <c r="G38" s="14">
        <v>216427.15</v>
      </c>
      <c r="H38" s="14">
        <v>216427.15</v>
      </c>
      <c r="I38" s="12">
        <f>H38/F38*100</f>
        <v>98.375977272727269</v>
      </c>
      <c r="J38" s="13">
        <f>H38/G38*100</f>
        <v>100</v>
      </c>
      <c r="L38" s="107"/>
      <c r="M38" s="107"/>
      <c r="N38" s="107"/>
    </row>
    <row r="39" spans="1:14" x14ac:dyDescent="0.25">
      <c r="A39" s="240" t="s">
        <v>11</v>
      </c>
      <c r="B39" s="240"/>
      <c r="C39" s="240"/>
      <c r="D39" s="240"/>
      <c r="E39" s="240"/>
      <c r="F39" s="16">
        <f>SUM(F31-F35)</f>
        <v>-963645.76000000164</v>
      </c>
      <c r="G39" s="16">
        <f>SUM(G31-G35)</f>
        <v>3846235.0399999991</v>
      </c>
      <c r="H39" s="16">
        <f>SUM(H31-H35)</f>
        <v>-635174.06999999657</v>
      </c>
      <c r="I39" s="8">
        <f t="shared" si="0"/>
        <v>65.913647562771985</v>
      </c>
      <c r="J39" s="9">
        <f t="shared" si="1"/>
        <v>-16.514177199113568</v>
      </c>
      <c r="L39" s="107"/>
      <c r="M39" s="107"/>
      <c r="N39" s="107"/>
    </row>
    <row r="40" spans="1:14" x14ac:dyDescent="0.25">
      <c r="L40" s="107"/>
      <c r="M40" s="107"/>
      <c r="N40" s="107"/>
    </row>
    <row r="41" spans="1:14" x14ac:dyDescent="0.25">
      <c r="G41" s="106"/>
    </row>
  </sheetData>
  <mergeCells count="11">
    <mergeCell ref="A36:E36"/>
    <mergeCell ref="A37:E37"/>
    <mergeCell ref="A39:E39"/>
    <mergeCell ref="B24:J24"/>
    <mergeCell ref="A35:E35"/>
    <mergeCell ref="A38:E38"/>
    <mergeCell ref="A29:E29"/>
    <mergeCell ref="A30:E30"/>
    <mergeCell ref="A31:E31"/>
    <mergeCell ref="A32:E32"/>
    <mergeCell ref="A33:E33"/>
  </mergeCells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2D019-7672-4F7C-8FDF-39D9B0953D78}">
  <dimension ref="A1:L144"/>
  <sheetViews>
    <sheetView topLeftCell="A123" workbookViewId="0">
      <selection activeCell="H10" sqref="H10"/>
    </sheetView>
  </sheetViews>
  <sheetFormatPr defaultRowHeight="15" x14ac:dyDescent="0.25"/>
  <cols>
    <col min="7" max="7" width="48.140625" customWidth="1"/>
    <col min="8" max="8" width="16.140625" customWidth="1"/>
    <col min="9" max="9" width="14.28515625" customWidth="1"/>
    <col min="10" max="10" width="14.28515625" hidden="1" customWidth="1"/>
    <col min="12" max="12" width="15.7109375" bestFit="1" customWidth="1"/>
  </cols>
  <sheetData>
    <row r="1" spans="1:12" ht="52.5" customHeight="1" x14ac:dyDescent="0.25">
      <c r="A1" s="120"/>
      <c r="B1" s="120"/>
      <c r="C1" s="120"/>
      <c r="D1" s="120"/>
      <c r="E1" s="120"/>
      <c r="F1" s="120"/>
    </row>
    <row r="2" spans="1:12" ht="15" customHeight="1" x14ac:dyDescent="0.25">
      <c r="A2" s="263"/>
      <c r="B2" s="264"/>
      <c r="C2" s="264"/>
      <c r="D2" s="264"/>
      <c r="E2" s="264"/>
      <c r="F2" s="264"/>
      <c r="G2" s="109"/>
      <c r="H2" s="109"/>
      <c r="I2" s="109"/>
      <c r="J2" s="109"/>
      <c r="K2" s="109"/>
    </row>
    <row r="3" spans="1:12" ht="15" customHeight="1" x14ac:dyDescent="0.25">
      <c r="A3" s="263"/>
      <c r="B3" s="264"/>
      <c r="C3" s="264"/>
      <c r="D3" s="264"/>
      <c r="E3" s="121"/>
      <c r="F3" s="121"/>
      <c r="G3" s="109"/>
      <c r="H3" s="109"/>
      <c r="I3" s="109"/>
      <c r="J3" s="109"/>
      <c r="K3" s="109"/>
    </row>
    <row r="4" spans="1:12" ht="15" customHeight="1" x14ac:dyDescent="0.25">
      <c r="A4" s="263"/>
      <c r="B4" s="263"/>
      <c r="C4" s="263"/>
      <c r="D4" s="121"/>
      <c r="E4" s="121"/>
      <c r="F4" s="121"/>
      <c r="G4" s="109"/>
      <c r="H4" s="109"/>
      <c r="I4" s="109"/>
      <c r="J4" s="109"/>
      <c r="K4" s="109"/>
    </row>
    <row r="5" spans="1:12" x14ac:dyDescent="0.25">
      <c r="A5" s="257" t="s">
        <v>464</v>
      </c>
      <c r="B5" s="258"/>
      <c r="C5" s="258"/>
      <c r="D5" s="258"/>
      <c r="E5" s="258"/>
      <c r="F5" s="258"/>
      <c r="G5" s="258"/>
      <c r="H5" s="258"/>
      <c r="I5" s="258"/>
      <c r="J5" s="258"/>
      <c r="K5" s="259"/>
    </row>
    <row r="6" spans="1:12" ht="29.25" customHeight="1" x14ac:dyDescent="0.25">
      <c r="A6" s="260" t="s">
        <v>465</v>
      </c>
      <c r="B6" s="261"/>
      <c r="C6" s="261"/>
      <c r="D6" s="261"/>
      <c r="E6" s="261"/>
      <c r="F6" s="261"/>
      <c r="G6" s="261"/>
      <c r="H6" s="261"/>
      <c r="I6" s="261"/>
      <c r="J6" s="261"/>
      <c r="K6" s="262"/>
    </row>
    <row r="7" spans="1:12" ht="15" customHeight="1" x14ac:dyDescent="0.25">
      <c r="A7" s="257" t="s">
        <v>466</v>
      </c>
      <c r="B7" s="258"/>
      <c r="C7" s="258"/>
      <c r="D7" s="258"/>
      <c r="E7" s="258"/>
      <c r="F7" s="258"/>
      <c r="G7" s="258"/>
      <c r="H7" s="258"/>
      <c r="I7" s="258"/>
      <c r="J7" s="258"/>
      <c r="K7" s="259"/>
    </row>
    <row r="8" spans="1:12" ht="27.75" customHeight="1" x14ac:dyDescent="0.25">
      <c r="A8" s="110" t="s">
        <v>235</v>
      </c>
      <c r="B8" s="286"/>
      <c r="C8" s="286"/>
      <c r="D8" s="286"/>
      <c r="E8" s="286"/>
      <c r="F8" s="286"/>
      <c r="G8" s="286"/>
      <c r="H8" s="129" t="s">
        <v>467</v>
      </c>
      <c r="I8" s="129" t="s">
        <v>468</v>
      </c>
      <c r="J8" s="111"/>
      <c r="K8" s="110" t="s">
        <v>4</v>
      </c>
    </row>
    <row r="9" spans="1:12" ht="27" customHeight="1" x14ac:dyDescent="0.25">
      <c r="A9" s="122"/>
      <c r="B9" s="283" t="s">
        <v>540</v>
      </c>
      <c r="C9" s="284"/>
      <c r="D9" s="284"/>
      <c r="E9" s="284"/>
      <c r="F9" s="284"/>
      <c r="G9" s="285"/>
      <c r="H9" s="123">
        <f>+H10+H36+H39</f>
        <v>53883074.43</v>
      </c>
      <c r="I9" s="123">
        <v>26077315.899999999</v>
      </c>
      <c r="J9" s="123">
        <v>24032694.100000001</v>
      </c>
      <c r="K9" s="123">
        <f>+I9/H9*100</f>
        <v>48.396117288884994</v>
      </c>
      <c r="L9" s="108"/>
    </row>
    <row r="10" spans="1:12" ht="27" customHeight="1" x14ac:dyDescent="0.25">
      <c r="A10" s="110" t="s">
        <v>111</v>
      </c>
      <c r="B10" s="254" t="s">
        <v>240</v>
      </c>
      <c r="C10" s="255"/>
      <c r="D10" s="255"/>
      <c r="E10" s="255"/>
      <c r="F10" s="255"/>
      <c r="G10" s="256"/>
      <c r="H10" s="111">
        <f>+H11+H14+H16+H21+H29+H33</f>
        <v>53083074.43</v>
      </c>
      <c r="I10" s="111">
        <v>26075011.710000001</v>
      </c>
      <c r="J10" s="111">
        <v>23234998.289999999</v>
      </c>
      <c r="K10" s="111">
        <f t="shared" ref="K10:K55" si="0">+I10/H10*100</f>
        <v>49.121140759065867</v>
      </c>
      <c r="L10" s="108"/>
    </row>
    <row r="11" spans="1:12" ht="27" customHeight="1" x14ac:dyDescent="0.25">
      <c r="A11" s="124" t="s">
        <v>241</v>
      </c>
      <c r="B11" s="124" t="s">
        <v>12</v>
      </c>
      <c r="C11" s="124"/>
      <c r="D11" s="124"/>
      <c r="E11" s="124"/>
      <c r="F11" s="124"/>
      <c r="G11" s="124"/>
      <c r="H11" s="125">
        <v>2761000</v>
      </c>
      <c r="I11" s="125">
        <v>1533318.2</v>
      </c>
      <c r="J11" s="125">
        <v>1227681.8</v>
      </c>
      <c r="K11" s="125">
        <f t="shared" si="0"/>
        <v>55.534885910901842</v>
      </c>
    </row>
    <row r="12" spans="1:12" ht="27" customHeight="1" x14ac:dyDescent="0.25">
      <c r="A12" s="110" t="s">
        <v>242</v>
      </c>
      <c r="B12" s="110" t="s">
        <v>243</v>
      </c>
      <c r="C12" s="110"/>
      <c r="D12" s="110"/>
      <c r="E12" s="110"/>
      <c r="F12" s="110"/>
      <c r="G12" s="110"/>
      <c r="H12" s="111">
        <v>0</v>
      </c>
      <c r="I12" s="111">
        <v>219377.2</v>
      </c>
      <c r="J12" s="111">
        <v>0</v>
      </c>
      <c r="K12" s="111"/>
    </row>
    <row r="13" spans="1:12" ht="27" customHeight="1" x14ac:dyDescent="0.25">
      <c r="A13" s="110" t="s">
        <v>244</v>
      </c>
      <c r="B13" s="110" t="s">
        <v>245</v>
      </c>
      <c r="C13" s="110"/>
      <c r="D13" s="110"/>
      <c r="E13" s="110"/>
      <c r="F13" s="110"/>
      <c r="G13" s="110"/>
      <c r="H13" s="111">
        <v>0</v>
      </c>
      <c r="I13" s="111">
        <v>1313941</v>
      </c>
      <c r="J13" s="111">
        <v>0</v>
      </c>
      <c r="K13" s="111"/>
    </row>
    <row r="14" spans="1:12" ht="27" customHeight="1" x14ac:dyDescent="0.25">
      <c r="A14" s="124" t="s">
        <v>13</v>
      </c>
      <c r="B14" s="251" t="s">
        <v>14</v>
      </c>
      <c r="C14" s="252"/>
      <c r="D14" s="252"/>
      <c r="E14" s="252"/>
      <c r="F14" s="252"/>
      <c r="G14" s="253"/>
      <c r="H14" s="125">
        <v>10</v>
      </c>
      <c r="I14" s="125">
        <v>8.48</v>
      </c>
      <c r="J14" s="125">
        <v>1.52</v>
      </c>
      <c r="K14" s="125">
        <f t="shared" si="0"/>
        <v>84.800000000000011</v>
      </c>
    </row>
    <row r="15" spans="1:12" ht="27" customHeight="1" x14ac:dyDescent="0.25">
      <c r="A15" s="110" t="s">
        <v>246</v>
      </c>
      <c r="B15" s="254" t="s">
        <v>247</v>
      </c>
      <c r="C15" s="255"/>
      <c r="D15" s="255"/>
      <c r="E15" s="255"/>
      <c r="F15" s="255"/>
      <c r="G15" s="256"/>
      <c r="H15" s="111">
        <v>0</v>
      </c>
      <c r="I15" s="111">
        <v>8.48</v>
      </c>
      <c r="J15" s="111">
        <v>0</v>
      </c>
      <c r="K15" s="111"/>
    </row>
    <row r="16" spans="1:12" ht="27" customHeight="1" x14ac:dyDescent="0.25">
      <c r="A16" s="124" t="s">
        <v>248</v>
      </c>
      <c r="B16" s="126" t="s">
        <v>249</v>
      </c>
      <c r="C16" s="127"/>
      <c r="D16" s="127"/>
      <c r="E16" s="127"/>
      <c r="F16" s="127"/>
      <c r="G16" s="128"/>
      <c r="H16" s="125">
        <v>1982000</v>
      </c>
      <c r="I16" s="125">
        <v>938012.13</v>
      </c>
      <c r="J16" s="125">
        <v>1043987.87</v>
      </c>
      <c r="K16" s="125">
        <f t="shared" si="0"/>
        <v>47.326545408678108</v>
      </c>
    </row>
    <row r="17" spans="1:11" ht="27" customHeight="1" x14ac:dyDescent="0.25">
      <c r="A17" s="110" t="s">
        <v>250</v>
      </c>
      <c r="B17" s="254" t="s">
        <v>251</v>
      </c>
      <c r="C17" s="255"/>
      <c r="D17" s="255"/>
      <c r="E17" s="255"/>
      <c r="F17" s="255"/>
      <c r="G17" s="256"/>
      <c r="H17" s="111">
        <v>0</v>
      </c>
      <c r="I17" s="111">
        <v>780691.12</v>
      </c>
      <c r="J17" s="111">
        <v>0</v>
      </c>
      <c r="K17" s="111"/>
    </row>
    <row r="18" spans="1:11" ht="27" customHeight="1" x14ac:dyDescent="0.25">
      <c r="A18" s="110" t="s">
        <v>252</v>
      </c>
      <c r="B18" s="254" t="s">
        <v>253</v>
      </c>
      <c r="C18" s="255"/>
      <c r="D18" s="255"/>
      <c r="E18" s="255"/>
      <c r="F18" s="255"/>
      <c r="G18" s="256"/>
      <c r="H18" s="111">
        <v>0</v>
      </c>
      <c r="I18" s="111">
        <v>149819.26999999999</v>
      </c>
      <c r="J18" s="111">
        <v>0</v>
      </c>
      <c r="K18" s="111"/>
    </row>
    <row r="19" spans="1:11" ht="27" customHeight="1" x14ac:dyDescent="0.25">
      <c r="A19" s="110" t="s">
        <v>254</v>
      </c>
      <c r="B19" s="110" t="s">
        <v>255</v>
      </c>
      <c r="C19" s="110"/>
      <c r="D19" s="110"/>
      <c r="E19" s="110"/>
      <c r="F19" s="110"/>
      <c r="G19" s="110"/>
      <c r="H19" s="111">
        <v>0</v>
      </c>
      <c r="I19" s="111">
        <v>7085.44</v>
      </c>
      <c r="J19" s="111">
        <v>0</v>
      </c>
      <c r="K19" s="111"/>
    </row>
    <row r="20" spans="1:11" ht="27" customHeight="1" x14ac:dyDescent="0.25">
      <c r="A20" s="110" t="s">
        <v>256</v>
      </c>
      <c r="B20" s="110" t="s">
        <v>257</v>
      </c>
      <c r="C20" s="110"/>
      <c r="D20" s="110"/>
      <c r="E20" s="110"/>
      <c r="F20" s="110"/>
      <c r="G20" s="110"/>
      <c r="H20" s="111">
        <v>0</v>
      </c>
      <c r="I20" s="111">
        <v>416.3</v>
      </c>
      <c r="J20" s="111">
        <v>0</v>
      </c>
      <c r="K20" s="111"/>
    </row>
    <row r="21" spans="1:11" ht="27" customHeight="1" x14ac:dyDescent="0.25">
      <c r="A21" s="124" t="s">
        <v>258</v>
      </c>
      <c r="B21" s="124" t="s">
        <v>259</v>
      </c>
      <c r="C21" s="124"/>
      <c r="D21" s="124"/>
      <c r="E21" s="124"/>
      <c r="F21" s="124"/>
      <c r="G21" s="124"/>
      <c r="H21" s="125">
        <v>1167000</v>
      </c>
      <c r="I21" s="125">
        <v>645962.80000000005</v>
      </c>
      <c r="J21" s="125">
        <v>521037.2</v>
      </c>
      <c r="K21" s="125">
        <f t="shared" si="0"/>
        <v>55.352425021422455</v>
      </c>
    </row>
    <row r="22" spans="1:11" ht="27" customHeight="1" x14ac:dyDescent="0.25">
      <c r="A22" s="110" t="s">
        <v>260</v>
      </c>
      <c r="B22" s="265" t="s">
        <v>15</v>
      </c>
      <c r="C22" s="266"/>
      <c r="D22" s="266"/>
      <c r="E22" s="266"/>
      <c r="F22" s="266"/>
      <c r="G22" s="267"/>
      <c r="H22" s="111">
        <v>0</v>
      </c>
      <c r="I22" s="111">
        <v>560286.96</v>
      </c>
      <c r="J22" s="111">
        <v>0</v>
      </c>
      <c r="K22" s="111"/>
    </row>
    <row r="23" spans="1:11" ht="27" customHeight="1" x14ac:dyDescent="0.25">
      <c r="A23" s="110" t="s">
        <v>261</v>
      </c>
      <c r="B23" s="265" t="s">
        <v>262</v>
      </c>
      <c r="C23" s="266"/>
      <c r="D23" s="266"/>
      <c r="E23" s="266"/>
      <c r="F23" s="266"/>
      <c r="G23" s="267"/>
      <c r="H23" s="111">
        <v>0</v>
      </c>
      <c r="I23" s="111">
        <v>5810</v>
      </c>
      <c r="J23" s="111">
        <v>0</v>
      </c>
      <c r="K23" s="111"/>
    </row>
    <row r="24" spans="1:11" ht="27" customHeight="1" x14ac:dyDescent="0.25">
      <c r="A24" s="110" t="s">
        <v>263</v>
      </c>
      <c r="B24" s="265" t="s">
        <v>16</v>
      </c>
      <c r="C24" s="266"/>
      <c r="D24" s="266"/>
      <c r="E24" s="266"/>
      <c r="F24" s="266"/>
      <c r="G24" s="267"/>
      <c r="H24" s="111">
        <v>0</v>
      </c>
      <c r="I24" s="111">
        <v>1456</v>
      </c>
      <c r="J24" s="111">
        <v>0</v>
      </c>
      <c r="K24" s="111"/>
    </row>
    <row r="25" spans="1:11" ht="27" customHeight="1" x14ac:dyDescent="0.25">
      <c r="A25" s="110" t="s">
        <v>264</v>
      </c>
      <c r="B25" s="110" t="s">
        <v>265</v>
      </c>
      <c r="C25" s="110"/>
      <c r="D25" s="110"/>
      <c r="E25" s="110"/>
      <c r="F25" s="110"/>
      <c r="G25" s="110"/>
      <c r="H25" s="111">
        <v>0</v>
      </c>
      <c r="I25" s="111">
        <v>7463.75</v>
      </c>
      <c r="J25" s="111">
        <v>0</v>
      </c>
      <c r="K25" s="111"/>
    </row>
    <row r="26" spans="1:11" ht="27" customHeight="1" x14ac:dyDescent="0.25">
      <c r="A26" s="110" t="s">
        <v>266</v>
      </c>
      <c r="B26" s="265" t="s">
        <v>267</v>
      </c>
      <c r="C26" s="266"/>
      <c r="D26" s="266"/>
      <c r="E26" s="266"/>
      <c r="F26" s="266"/>
      <c r="G26" s="267"/>
      <c r="H26" s="111">
        <v>0</v>
      </c>
      <c r="I26" s="111">
        <v>7970</v>
      </c>
      <c r="J26" s="111">
        <v>0</v>
      </c>
      <c r="K26" s="111"/>
    </row>
    <row r="27" spans="1:11" ht="27" customHeight="1" x14ac:dyDescent="0.25">
      <c r="A27" s="110" t="s">
        <v>268</v>
      </c>
      <c r="B27" s="265" t="s">
        <v>269</v>
      </c>
      <c r="C27" s="266"/>
      <c r="D27" s="266"/>
      <c r="E27" s="266"/>
      <c r="F27" s="266"/>
      <c r="G27" s="267"/>
      <c r="H27" s="111">
        <v>0</v>
      </c>
      <c r="I27" s="111">
        <v>30889.599999999999</v>
      </c>
      <c r="J27" s="111">
        <v>0</v>
      </c>
      <c r="K27" s="111"/>
    </row>
    <row r="28" spans="1:11" ht="27" customHeight="1" x14ac:dyDescent="0.25">
      <c r="A28" s="110" t="s">
        <v>270</v>
      </c>
      <c r="B28" s="110" t="s">
        <v>271</v>
      </c>
      <c r="C28" s="110"/>
      <c r="D28" s="110"/>
      <c r="E28" s="110"/>
      <c r="F28" s="110"/>
      <c r="G28" s="110"/>
      <c r="H28" s="111">
        <v>0</v>
      </c>
      <c r="I28" s="111">
        <v>32086.49</v>
      </c>
      <c r="J28" s="111">
        <v>0</v>
      </c>
      <c r="K28" s="111"/>
    </row>
    <row r="29" spans="1:11" ht="27" customHeight="1" x14ac:dyDescent="0.25">
      <c r="A29" s="124" t="s">
        <v>272</v>
      </c>
      <c r="B29" s="124" t="s">
        <v>273</v>
      </c>
      <c r="C29" s="124"/>
      <c r="D29" s="124"/>
      <c r="E29" s="124"/>
      <c r="F29" s="124"/>
      <c r="G29" s="124"/>
      <c r="H29" s="125">
        <f>+H30+H31+H32</f>
        <v>47153064.43</v>
      </c>
      <c r="I29" s="125">
        <v>22942932.350000001</v>
      </c>
      <c r="J29" s="125">
        <v>20437067.649999999</v>
      </c>
      <c r="K29" s="125">
        <f t="shared" si="0"/>
        <v>48.656291223785473</v>
      </c>
    </row>
    <row r="30" spans="1:11" ht="27" customHeight="1" x14ac:dyDescent="0.25">
      <c r="A30" s="110" t="s">
        <v>274</v>
      </c>
      <c r="B30" s="265" t="s">
        <v>275</v>
      </c>
      <c r="C30" s="266"/>
      <c r="D30" s="266"/>
      <c r="E30" s="266"/>
      <c r="F30" s="266"/>
      <c r="G30" s="267"/>
      <c r="H30" s="111">
        <v>43380000</v>
      </c>
      <c r="I30" s="111">
        <v>22942932.350000001</v>
      </c>
      <c r="J30" s="111">
        <v>0</v>
      </c>
      <c r="K30" s="111"/>
    </row>
    <row r="31" spans="1:11" ht="27" customHeight="1" x14ac:dyDescent="0.25">
      <c r="A31" s="110"/>
      <c r="B31" s="115" t="s">
        <v>544</v>
      </c>
      <c r="C31" s="116"/>
      <c r="D31" s="116"/>
      <c r="E31" s="116"/>
      <c r="F31" s="116"/>
      <c r="G31" s="117"/>
      <c r="H31" s="111">
        <v>1708948.71</v>
      </c>
      <c r="I31" s="111"/>
      <c r="J31" s="111"/>
      <c r="K31" s="111"/>
    </row>
    <row r="32" spans="1:11" ht="27" customHeight="1" x14ac:dyDescent="0.25">
      <c r="A32" s="110"/>
      <c r="B32" s="115" t="s">
        <v>545</v>
      </c>
      <c r="C32" s="116"/>
      <c r="D32" s="116"/>
      <c r="E32" s="116"/>
      <c r="F32" s="116"/>
      <c r="G32" s="117"/>
      <c r="H32" s="111">
        <v>2064115.72</v>
      </c>
      <c r="I32" s="111"/>
      <c r="J32" s="111"/>
      <c r="K32" s="111"/>
    </row>
    <row r="33" spans="1:11" ht="27" customHeight="1" x14ac:dyDescent="0.25">
      <c r="A33" s="124" t="s">
        <v>276</v>
      </c>
      <c r="B33" s="268" t="s">
        <v>17</v>
      </c>
      <c r="C33" s="269"/>
      <c r="D33" s="269"/>
      <c r="E33" s="269"/>
      <c r="F33" s="269"/>
      <c r="G33" s="270"/>
      <c r="H33" s="125">
        <v>20000</v>
      </c>
      <c r="I33" s="125">
        <v>14777.75</v>
      </c>
      <c r="J33" s="125">
        <v>5222.25</v>
      </c>
      <c r="K33" s="125">
        <f t="shared" si="0"/>
        <v>73.888750000000002</v>
      </c>
    </row>
    <row r="34" spans="1:11" ht="27" customHeight="1" x14ac:dyDescent="0.25">
      <c r="A34" s="110" t="s">
        <v>277</v>
      </c>
      <c r="B34" s="265" t="s">
        <v>18</v>
      </c>
      <c r="C34" s="266"/>
      <c r="D34" s="266"/>
      <c r="E34" s="266"/>
      <c r="F34" s="266"/>
      <c r="G34" s="267"/>
      <c r="H34" s="111">
        <v>0</v>
      </c>
      <c r="I34" s="111">
        <v>14777.75</v>
      </c>
      <c r="J34" s="111">
        <v>0</v>
      </c>
      <c r="K34" s="111"/>
    </row>
    <row r="35" spans="1:11" ht="27" customHeight="1" x14ac:dyDescent="0.25">
      <c r="A35" s="110" t="s">
        <v>113</v>
      </c>
      <c r="B35" s="265" t="s">
        <v>19</v>
      </c>
      <c r="C35" s="266"/>
      <c r="D35" s="266"/>
      <c r="E35" s="266"/>
      <c r="F35" s="266"/>
      <c r="G35" s="267"/>
      <c r="H35" s="111">
        <v>0</v>
      </c>
      <c r="I35" s="111">
        <v>2304.19</v>
      </c>
      <c r="J35" s="111">
        <v>-2304.19</v>
      </c>
      <c r="K35" s="111"/>
    </row>
    <row r="36" spans="1:11" ht="27" customHeight="1" x14ac:dyDescent="0.25">
      <c r="A36" s="124" t="s">
        <v>278</v>
      </c>
      <c r="B36" s="268" t="s">
        <v>279</v>
      </c>
      <c r="C36" s="269"/>
      <c r="D36" s="269"/>
      <c r="E36" s="269"/>
      <c r="F36" s="269"/>
      <c r="G36" s="270"/>
      <c r="H36" s="125">
        <v>0</v>
      </c>
      <c r="I36" s="125">
        <v>2304.19</v>
      </c>
      <c r="J36" s="125">
        <v>-2304.19</v>
      </c>
      <c r="K36" s="125"/>
    </row>
    <row r="37" spans="1:11" ht="27" customHeight="1" x14ac:dyDescent="0.25">
      <c r="A37" s="110" t="s">
        <v>280</v>
      </c>
      <c r="B37" s="265" t="s">
        <v>281</v>
      </c>
      <c r="C37" s="266"/>
      <c r="D37" s="266"/>
      <c r="E37" s="266"/>
      <c r="F37" s="266"/>
      <c r="G37" s="267"/>
      <c r="H37" s="111">
        <v>0</v>
      </c>
      <c r="I37" s="111">
        <v>204.19</v>
      </c>
      <c r="J37" s="111">
        <v>0</v>
      </c>
      <c r="K37" s="111"/>
    </row>
    <row r="38" spans="1:11" ht="27" customHeight="1" x14ac:dyDescent="0.25">
      <c r="A38" s="110" t="s">
        <v>282</v>
      </c>
      <c r="B38" s="265" t="s">
        <v>283</v>
      </c>
      <c r="C38" s="266"/>
      <c r="D38" s="266"/>
      <c r="E38" s="266"/>
      <c r="F38" s="266"/>
      <c r="G38" s="267"/>
      <c r="H38" s="111">
        <v>0</v>
      </c>
      <c r="I38" s="111">
        <v>2100</v>
      </c>
      <c r="J38" s="111">
        <v>0</v>
      </c>
      <c r="K38" s="111"/>
    </row>
    <row r="39" spans="1:11" ht="27" customHeight="1" x14ac:dyDescent="0.25">
      <c r="A39" s="110" t="s">
        <v>284</v>
      </c>
      <c r="B39" s="265" t="s">
        <v>127</v>
      </c>
      <c r="C39" s="266"/>
      <c r="D39" s="266"/>
      <c r="E39" s="266"/>
      <c r="F39" s="266"/>
      <c r="G39" s="267"/>
      <c r="H39" s="111">
        <v>800000</v>
      </c>
      <c r="I39" s="111">
        <v>0</v>
      </c>
      <c r="J39" s="111">
        <v>800000</v>
      </c>
      <c r="K39" s="111">
        <f t="shared" si="0"/>
        <v>0</v>
      </c>
    </row>
    <row r="40" spans="1:11" ht="27" customHeight="1" x14ac:dyDescent="0.25">
      <c r="A40" s="124" t="s">
        <v>285</v>
      </c>
      <c r="B40" s="268" t="s">
        <v>128</v>
      </c>
      <c r="C40" s="269"/>
      <c r="D40" s="269"/>
      <c r="E40" s="269"/>
      <c r="F40" s="269"/>
      <c r="G40" s="270"/>
      <c r="H40" s="125">
        <v>800000</v>
      </c>
      <c r="I40" s="125">
        <v>0</v>
      </c>
      <c r="J40" s="125">
        <v>800000</v>
      </c>
      <c r="K40" s="125">
        <f t="shared" si="0"/>
        <v>0</v>
      </c>
    </row>
    <row r="41" spans="1:11" ht="15" customHeight="1" x14ac:dyDescent="0.25">
      <c r="A41" s="130"/>
      <c r="B41" s="271" t="s">
        <v>286</v>
      </c>
      <c r="C41" s="272"/>
      <c r="D41" s="272"/>
      <c r="E41" s="272"/>
      <c r="F41" s="272"/>
      <c r="G41" s="273"/>
      <c r="H41" s="131">
        <v>50036839.390000001</v>
      </c>
      <c r="I41" s="131">
        <v>28523787.32</v>
      </c>
      <c r="J41" s="131">
        <v>21501788.140000001</v>
      </c>
      <c r="K41" s="131">
        <f t="shared" si="0"/>
        <v>57.005573628818283</v>
      </c>
    </row>
    <row r="42" spans="1:11" ht="15" hidden="1" customHeight="1" x14ac:dyDescent="0.25">
      <c r="A42" s="110" t="s">
        <v>238</v>
      </c>
      <c r="B42" s="110" t="s">
        <v>239</v>
      </c>
      <c r="C42" s="110"/>
      <c r="D42" s="110"/>
      <c r="E42" s="110"/>
      <c r="F42" s="110"/>
      <c r="G42" s="110"/>
      <c r="H42" s="111">
        <v>50036839.390000001</v>
      </c>
      <c r="I42" s="111">
        <v>28523787.32</v>
      </c>
      <c r="J42" s="111">
        <v>21501788.140000001</v>
      </c>
      <c r="K42" s="111">
        <f t="shared" si="0"/>
        <v>57.005573628818283</v>
      </c>
    </row>
    <row r="43" spans="1:11" ht="28.5" customHeight="1" x14ac:dyDescent="0.25">
      <c r="A43" s="110" t="s">
        <v>115</v>
      </c>
      <c r="B43" s="265" t="s">
        <v>21</v>
      </c>
      <c r="C43" s="266"/>
      <c r="D43" s="266"/>
      <c r="E43" s="266"/>
      <c r="F43" s="266"/>
      <c r="G43" s="267"/>
      <c r="H43" s="111">
        <v>46909089.100000001</v>
      </c>
      <c r="I43" s="111">
        <v>27246094.34</v>
      </c>
      <c r="J43" s="111">
        <v>19651730.829999998</v>
      </c>
      <c r="K43" s="111">
        <f t="shared" si="0"/>
        <v>58.082761491951459</v>
      </c>
    </row>
    <row r="44" spans="1:11" x14ac:dyDescent="0.25">
      <c r="A44" s="124" t="s">
        <v>177</v>
      </c>
      <c r="B44" s="274" t="s">
        <v>22</v>
      </c>
      <c r="C44" s="275"/>
      <c r="D44" s="275"/>
      <c r="E44" s="275"/>
      <c r="F44" s="275"/>
      <c r="G44" s="276"/>
      <c r="H44" s="125">
        <v>37409374.289999999</v>
      </c>
      <c r="I44" s="125">
        <v>19875277.579999998</v>
      </c>
      <c r="J44" s="125">
        <v>17523475.309999999</v>
      </c>
      <c r="K44" s="125">
        <f t="shared" si="0"/>
        <v>53.129136632774191</v>
      </c>
    </row>
    <row r="45" spans="1:11" ht="15" customHeight="1" x14ac:dyDescent="0.25">
      <c r="A45" s="110" t="s">
        <v>287</v>
      </c>
      <c r="B45" s="254" t="s">
        <v>288</v>
      </c>
      <c r="C45" s="255"/>
      <c r="D45" s="255"/>
      <c r="E45" s="255"/>
      <c r="F45" s="255"/>
      <c r="G45" s="256"/>
      <c r="H45" s="111">
        <v>0</v>
      </c>
      <c r="I45" s="111">
        <v>16634460.99</v>
      </c>
      <c r="J45" s="111">
        <v>0</v>
      </c>
      <c r="K45" s="111"/>
    </row>
    <row r="46" spans="1:11" ht="15" customHeight="1" x14ac:dyDescent="0.25">
      <c r="A46" s="110" t="s">
        <v>289</v>
      </c>
      <c r="B46" s="254" t="s">
        <v>290</v>
      </c>
      <c r="C46" s="255"/>
      <c r="D46" s="255"/>
      <c r="E46" s="255"/>
      <c r="F46" s="255"/>
      <c r="G46" s="256"/>
      <c r="H46" s="111">
        <v>0</v>
      </c>
      <c r="I46" s="111">
        <v>4406.5</v>
      </c>
      <c r="J46" s="111">
        <v>0</v>
      </c>
      <c r="K46" s="111"/>
    </row>
    <row r="47" spans="1:11" ht="15" customHeight="1" x14ac:dyDescent="0.25">
      <c r="A47" s="110" t="s">
        <v>291</v>
      </c>
      <c r="B47" s="254" t="s">
        <v>155</v>
      </c>
      <c r="C47" s="255"/>
      <c r="D47" s="255"/>
      <c r="E47" s="255"/>
      <c r="F47" s="255"/>
      <c r="G47" s="256"/>
      <c r="H47" s="111">
        <v>0</v>
      </c>
      <c r="I47" s="111">
        <v>342668.76</v>
      </c>
      <c r="J47" s="111">
        <v>0</v>
      </c>
      <c r="K47" s="125"/>
    </row>
    <row r="48" spans="1:11" x14ac:dyDescent="0.25">
      <c r="A48" s="110" t="s">
        <v>292</v>
      </c>
      <c r="B48" s="254" t="s">
        <v>293</v>
      </c>
      <c r="C48" s="255"/>
      <c r="D48" s="255"/>
      <c r="E48" s="255"/>
      <c r="F48" s="255"/>
      <c r="G48" s="256"/>
      <c r="H48" s="111">
        <v>0</v>
      </c>
      <c r="I48" s="111">
        <v>91195.11</v>
      </c>
      <c r="J48" s="111">
        <v>0</v>
      </c>
      <c r="K48" s="111"/>
    </row>
    <row r="49" spans="1:11" x14ac:dyDescent="0.25">
      <c r="A49" s="110" t="s">
        <v>294</v>
      </c>
      <c r="B49" s="254" t="s">
        <v>295</v>
      </c>
      <c r="C49" s="255"/>
      <c r="D49" s="255"/>
      <c r="E49" s="255"/>
      <c r="F49" s="255"/>
      <c r="G49" s="256"/>
      <c r="H49" s="111">
        <v>0</v>
      </c>
      <c r="I49" s="111">
        <v>124273.84</v>
      </c>
      <c r="J49" s="111">
        <v>0</v>
      </c>
      <c r="K49" s="111"/>
    </row>
    <row r="50" spans="1:11" x14ac:dyDescent="0.25">
      <c r="A50" s="110" t="s">
        <v>296</v>
      </c>
      <c r="B50" s="254" t="s">
        <v>297</v>
      </c>
      <c r="C50" s="255"/>
      <c r="D50" s="255"/>
      <c r="E50" s="255"/>
      <c r="F50" s="255"/>
      <c r="G50" s="256"/>
      <c r="H50" s="111">
        <v>0</v>
      </c>
      <c r="I50" s="111">
        <v>31500</v>
      </c>
      <c r="J50" s="111">
        <v>0</v>
      </c>
      <c r="K50" s="111"/>
    </row>
    <row r="51" spans="1:11" ht="15" customHeight="1" x14ac:dyDescent="0.25">
      <c r="A51" s="110" t="s">
        <v>298</v>
      </c>
      <c r="B51" s="254" t="s">
        <v>299</v>
      </c>
      <c r="C51" s="255"/>
      <c r="D51" s="255"/>
      <c r="E51" s="255"/>
      <c r="F51" s="255"/>
      <c r="G51" s="256"/>
      <c r="H51" s="111">
        <v>0</v>
      </c>
      <c r="I51" s="111">
        <v>15608.99</v>
      </c>
      <c r="J51" s="111">
        <v>0</v>
      </c>
      <c r="K51" s="111"/>
    </row>
    <row r="52" spans="1:11" ht="15" customHeight="1" x14ac:dyDescent="0.25">
      <c r="A52" s="110" t="s">
        <v>300</v>
      </c>
      <c r="B52" s="254" t="s">
        <v>301</v>
      </c>
      <c r="C52" s="255"/>
      <c r="D52" s="255"/>
      <c r="E52" s="255"/>
      <c r="F52" s="255"/>
      <c r="G52" s="256"/>
      <c r="H52" s="111">
        <v>0</v>
      </c>
      <c r="I52" s="111">
        <v>2850</v>
      </c>
      <c r="J52" s="111">
        <v>0</v>
      </c>
      <c r="K52" s="111"/>
    </row>
    <row r="53" spans="1:11" ht="15" customHeight="1" x14ac:dyDescent="0.25">
      <c r="A53" s="110" t="s">
        <v>302</v>
      </c>
      <c r="B53" s="254" t="s">
        <v>28</v>
      </c>
      <c r="C53" s="255"/>
      <c r="D53" s="255"/>
      <c r="E53" s="255"/>
      <c r="F53" s="255"/>
      <c r="G53" s="256"/>
      <c r="H53" s="111">
        <v>0</v>
      </c>
      <c r="I53" s="111">
        <v>2628302.0299999998</v>
      </c>
      <c r="J53" s="111">
        <v>0</v>
      </c>
      <c r="K53" s="111"/>
    </row>
    <row r="54" spans="1:11" ht="15" customHeight="1" x14ac:dyDescent="0.25">
      <c r="A54" s="110" t="s">
        <v>303</v>
      </c>
      <c r="B54" s="110" t="s">
        <v>29</v>
      </c>
      <c r="C54" s="110"/>
      <c r="D54" s="110"/>
      <c r="E54" s="110"/>
      <c r="F54" s="110"/>
      <c r="G54" s="110"/>
      <c r="H54" s="111">
        <v>0</v>
      </c>
      <c r="I54" s="111">
        <v>11.36</v>
      </c>
      <c r="J54" s="111">
        <v>0</v>
      </c>
      <c r="K54" s="111"/>
    </row>
    <row r="55" spans="1:11" ht="15" customHeight="1" x14ac:dyDescent="0.25">
      <c r="A55" s="124" t="s">
        <v>182</v>
      </c>
      <c r="B55" s="251" t="s">
        <v>30</v>
      </c>
      <c r="C55" s="252"/>
      <c r="D55" s="252"/>
      <c r="E55" s="252"/>
      <c r="F55" s="252"/>
      <c r="G55" s="253"/>
      <c r="H55" s="125">
        <v>9437714.8100000005</v>
      </c>
      <c r="I55" s="125">
        <v>7154964.5499999998</v>
      </c>
      <c r="J55" s="125">
        <v>2282107.73</v>
      </c>
      <c r="K55" s="125">
        <f t="shared" si="0"/>
        <v>75.812468315092048</v>
      </c>
    </row>
    <row r="56" spans="1:11" ht="15" customHeight="1" x14ac:dyDescent="0.25">
      <c r="A56" s="110" t="s">
        <v>304</v>
      </c>
      <c r="B56" s="254" t="s">
        <v>305</v>
      </c>
      <c r="C56" s="255"/>
      <c r="D56" s="255"/>
      <c r="E56" s="255"/>
      <c r="F56" s="255"/>
      <c r="G56" s="256"/>
      <c r="H56" s="111">
        <v>0</v>
      </c>
      <c r="I56" s="111">
        <v>6566.4</v>
      </c>
      <c r="J56" s="111">
        <v>0</v>
      </c>
      <c r="K56" s="111"/>
    </row>
    <row r="57" spans="1:11" ht="15" customHeight="1" x14ac:dyDescent="0.25">
      <c r="A57" s="110" t="s">
        <v>306</v>
      </c>
      <c r="B57" s="254" t="s">
        <v>307</v>
      </c>
      <c r="C57" s="255"/>
      <c r="D57" s="255"/>
      <c r="E57" s="255"/>
      <c r="F57" s="255"/>
      <c r="G57" s="256"/>
      <c r="H57" s="111">
        <v>0</v>
      </c>
      <c r="I57" s="111">
        <v>11315.45</v>
      </c>
      <c r="J57" s="111">
        <v>0</v>
      </c>
      <c r="K57" s="111"/>
    </row>
    <row r="58" spans="1:11" ht="15" customHeight="1" x14ac:dyDescent="0.25">
      <c r="A58" s="110" t="s">
        <v>308</v>
      </c>
      <c r="B58" s="254" t="s">
        <v>309</v>
      </c>
      <c r="C58" s="255"/>
      <c r="D58" s="255"/>
      <c r="E58" s="255"/>
      <c r="F58" s="255"/>
      <c r="G58" s="256"/>
      <c r="H58" s="111">
        <v>0</v>
      </c>
      <c r="I58" s="111">
        <v>111.89</v>
      </c>
      <c r="J58" s="111">
        <v>0</v>
      </c>
      <c r="K58" s="111"/>
    </row>
    <row r="59" spans="1:11" ht="15" customHeight="1" x14ac:dyDescent="0.25">
      <c r="A59" s="110" t="s">
        <v>310</v>
      </c>
      <c r="B59" s="254" t="s">
        <v>311</v>
      </c>
      <c r="C59" s="255"/>
      <c r="D59" s="255"/>
      <c r="E59" s="255"/>
      <c r="F59" s="255"/>
      <c r="G59" s="256"/>
      <c r="H59" s="111">
        <v>0</v>
      </c>
      <c r="I59" s="111">
        <v>38.5</v>
      </c>
      <c r="J59" s="111">
        <v>0</v>
      </c>
      <c r="K59" s="111"/>
    </row>
    <row r="60" spans="1:11" ht="15" customHeight="1" x14ac:dyDescent="0.25">
      <c r="A60" s="110" t="s">
        <v>312</v>
      </c>
      <c r="B60" s="254" t="s">
        <v>313</v>
      </c>
      <c r="C60" s="255"/>
      <c r="D60" s="255"/>
      <c r="E60" s="255"/>
      <c r="F60" s="255"/>
      <c r="G60" s="256"/>
      <c r="H60" s="111">
        <v>0</v>
      </c>
      <c r="I60" s="111">
        <v>356329.63</v>
      </c>
      <c r="J60" s="111">
        <v>0</v>
      </c>
      <c r="K60" s="111"/>
    </row>
    <row r="61" spans="1:11" ht="15" customHeight="1" x14ac:dyDescent="0.25">
      <c r="A61" s="110" t="s">
        <v>314</v>
      </c>
      <c r="B61" s="265" t="s">
        <v>315</v>
      </c>
      <c r="C61" s="266"/>
      <c r="D61" s="266"/>
      <c r="E61" s="266"/>
      <c r="F61" s="266"/>
      <c r="G61" s="267"/>
      <c r="H61" s="111">
        <v>0</v>
      </c>
      <c r="I61" s="111">
        <v>6720.12</v>
      </c>
      <c r="J61" s="111">
        <v>0</v>
      </c>
      <c r="K61" s="111"/>
    </row>
    <row r="62" spans="1:11" ht="15" customHeight="1" x14ac:dyDescent="0.25">
      <c r="A62" s="110" t="s">
        <v>316</v>
      </c>
      <c r="B62" s="265" t="s">
        <v>317</v>
      </c>
      <c r="C62" s="266"/>
      <c r="D62" s="266"/>
      <c r="E62" s="266"/>
      <c r="F62" s="266"/>
      <c r="G62" s="267"/>
      <c r="H62" s="111">
        <v>0</v>
      </c>
      <c r="I62" s="111">
        <v>4609.1499999999996</v>
      </c>
      <c r="J62" s="111">
        <v>0</v>
      </c>
      <c r="K62" s="111"/>
    </row>
    <row r="63" spans="1:11" ht="15" customHeight="1" x14ac:dyDescent="0.25">
      <c r="A63" s="110" t="s">
        <v>318</v>
      </c>
      <c r="B63" s="265" t="s">
        <v>36</v>
      </c>
      <c r="C63" s="266"/>
      <c r="D63" s="266"/>
      <c r="E63" s="266"/>
      <c r="F63" s="266"/>
      <c r="G63" s="267"/>
      <c r="H63" s="111">
        <v>0</v>
      </c>
      <c r="I63" s="111">
        <v>33980.129999999997</v>
      </c>
      <c r="J63" s="111">
        <v>0</v>
      </c>
      <c r="K63" s="111"/>
    </row>
    <row r="64" spans="1:11" ht="15" customHeight="1" x14ac:dyDescent="0.25">
      <c r="A64" s="110" t="s">
        <v>319</v>
      </c>
      <c r="B64" s="265" t="s">
        <v>320</v>
      </c>
      <c r="C64" s="266"/>
      <c r="D64" s="266"/>
      <c r="E64" s="266"/>
      <c r="F64" s="266"/>
      <c r="G64" s="267"/>
      <c r="H64" s="111">
        <v>0</v>
      </c>
      <c r="I64" s="111">
        <v>86542.23</v>
      </c>
      <c r="J64" s="111">
        <v>0</v>
      </c>
      <c r="K64" s="111"/>
    </row>
    <row r="65" spans="1:11" ht="15" customHeight="1" x14ac:dyDescent="0.25">
      <c r="A65" s="110" t="s">
        <v>321</v>
      </c>
      <c r="B65" s="118" t="s">
        <v>322</v>
      </c>
      <c r="C65" s="118"/>
      <c r="D65" s="118"/>
      <c r="E65" s="118"/>
      <c r="F65" s="118"/>
      <c r="G65" s="118"/>
      <c r="H65" s="111">
        <v>0</v>
      </c>
      <c r="I65" s="111">
        <v>2878.72</v>
      </c>
      <c r="J65" s="111">
        <v>0</v>
      </c>
      <c r="K65" s="111"/>
    </row>
    <row r="66" spans="1:11" ht="15" customHeight="1" x14ac:dyDescent="0.25">
      <c r="A66" s="110" t="s">
        <v>323</v>
      </c>
      <c r="B66" s="118" t="s">
        <v>324</v>
      </c>
      <c r="C66" s="115"/>
      <c r="D66" s="116"/>
      <c r="E66" s="116"/>
      <c r="F66" s="116"/>
      <c r="G66" s="117"/>
      <c r="H66" s="111">
        <v>0</v>
      </c>
      <c r="I66" s="111">
        <v>32626.55</v>
      </c>
      <c r="J66" s="111">
        <v>0</v>
      </c>
      <c r="K66" s="111"/>
    </row>
    <row r="67" spans="1:11" ht="15" customHeight="1" x14ac:dyDescent="0.25">
      <c r="A67" s="110" t="s">
        <v>325</v>
      </c>
      <c r="B67" s="265" t="s">
        <v>326</v>
      </c>
      <c r="C67" s="266"/>
      <c r="D67" s="266"/>
      <c r="E67" s="266"/>
      <c r="F67" s="266"/>
      <c r="G67" s="267"/>
      <c r="H67" s="111">
        <v>0</v>
      </c>
      <c r="I67" s="111">
        <v>11751.39</v>
      </c>
      <c r="J67" s="111">
        <v>0</v>
      </c>
      <c r="K67" s="111"/>
    </row>
    <row r="68" spans="1:11" ht="15" customHeight="1" x14ac:dyDescent="0.25">
      <c r="A68" s="110" t="s">
        <v>327</v>
      </c>
      <c r="B68" s="265" t="s">
        <v>328</v>
      </c>
      <c r="C68" s="266"/>
      <c r="D68" s="266"/>
      <c r="E68" s="266"/>
      <c r="F68" s="266"/>
      <c r="G68" s="267"/>
      <c r="H68" s="111">
        <v>0</v>
      </c>
      <c r="I68" s="111">
        <v>19136.59</v>
      </c>
      <c r="J68" s="111">
        <v>0</v>
      </c>
      <c r="K68" s="111"/>
    </row>
    <row r="69" spans="1:11" x14ac:dyDescent="0.25">
      <c r="A69" s="110" t="s">
        <v>329</v>
      </c>
      <c r="B69" s="265" t="s">
        <v>330</v>
      </c>
      <c r="C69" s="266"/>
      <c r="D69" s="266"/>
      <c r="E69" s="266"/>
      <c r="F69" s="266"/>
      <c r="G69" s="267"/>
      <c r="H69" s="111">
        <v>0</v>
      </c>
      <c r="I69" s="111">
        <v>202447.12</v>
      </c>
      <c r="J69" s="111">
        <v>0</v>
      </c>
      <c r="K69" s="111"/>
    </row>
    <row r="70" spans="1:11" ht="15" customHeight="1" x14ac:dyDescent="0.25">
      <c r="A70" s="110" t="s">
        <v>331</v>
      </c>
      <c r="B70" s="265" t="s">
        <v>332</v>
      </c>
      <c r="C70" s="266"/>
      <c r="D70" s="266"/>
      <c r="E70" s="266"/>
      <c r="F70" s="266"/>
      <c r="G70" s="267"/>
      <c r="H70" s="111">
        <v>0</v>
      </c>
      <c r="I70" s="111">
        <v>211512.28</v>
      </c>
      <c r="J70" s="111">
        <v>0</v>
      </c>
      <c r="K70" s="111"/>
    </row>
    <row r="71" spans="1:11" x14ac:dyDescent="0.25">
      <c r="A71" s="110" t="s">
        <v>333</v>
      </c>
      <c r="B71" s="265" t="s">
        <v>334</v>
      </c>
      <c r="C71" s="266"/>
      <c r="D71" s="266"/>
      <c r="E71" s="266"/>
      <c r="F71" s="266"/>
      <c r="G71" s="267"/>
      <c r="H71" s="111">
        <v>0</v>
      </c>
      <c r="I71" s="111">
        <v>4112.49</v>
      </c>
      <c r="J71" s="111">
        <v>0</v>
      </c>
      <c r="K71" s="111"/>
    </row>
    <row r="72" spans="1:11" ht="15" customHeight="1" x14ac:dyDescent="0.25">
      <c r="A72" s="110" t="s">
        <v>335</v>
      </c>
      <c r="B72" s="110" t="s">
        <v>336</v>
      </c>
      <c r="C72" s="112"/>
      <c r="D72" s="113"/>
      <c r="E72" s="113"/>
      <c r="F72" s="113"/>
      <c r="G72" s="114"/>
      <c r="H72" s="111">
        <v>0</v>
      </c>
      <c r="I72" s="111">
        <v>47745.33</v>
      </c>
      <c r="J72" s="111">
        <v>0</v>
      </c>
      <c r="K72" s="111"/>
    </row>
    <row r="73" spans="1:11" ht="15" customHeight="1" x14ac:dyDescent="0.25">
      <c r="A73" s="110" t="s">
        <v>337</v>
      </c>
      <c r="B73" s="265" t="s">
        <v>338</v>
      </c>
      <c r="C73" s="266"/>
      <c r="D73" s="266"/>
      <c r="E73" s="266"/>
      <c r="F73" s="266"/>
      <c r="G73" s="267"/>
      <c r="H73" s="111">
        <v>0</v>
      </c>
      <c r="I73" s="111">
        <v>63459.9</v>
      </c>
      <c r="J73" s="111">
        <v>0</v>
      </c>
      <c r="K73" s="111"/>
    </row>
    <row r="74" spans="1:11" ht="15" customHeight="1" x14ac:dyDescent="0.25">
      <c r="A74" s="110" t="s">
        <v>339</v>
      </c>
      <c r="B74" s="110" t="s">
        <v>340</v>
      </c>
      <c r="C74" s="110"/>
      <c r="D74" s="110"/>
      <c r="E74" s="110"/>
      <c r="F74" s="110"/>
      <c r="G74" s="110"/>
      <c r="H74" s="111">
        <v>0</v>
      </c>
      <c r="I74" s="111">
        <v>94947.99</v>
      </c>
      <c r="J74" s="111">
        <v>0</v>
      </c>
      <c r="K74" s="111"/>
    </row>
    <row r="75" spans="1:11" ht="15" customHeight="1" x14ac:dyDescent="0.25">
      <c r="A75" s="110" t="s">
        <v>341</v>
      </c>
      <c r="B75" s="110" t="s">
        <v>342</v>
      </c>
      <c r="C75" s="110"/>
      <c r="D75" s="110"/>
      <c r="E75" s="110"/>
      <c r="F75" s="110"/>
      <c r="G75" s="110"/>
      <c r="H75" s="111">
        <v>0</v>
      </c>
      <c r="I75" s="111">
        <v>26186.41</v>
      </c>
      <c r="J75" s="111">
        <v>0</v>
      </c>
      <c r="K75" s="111"/>
    </row>
    <row r="76" spans="1:11" ht="15" customHeight="1" x14ac:dyDescent="0.25">
      <c r="A76" s="110" t="s">
        <v>343</v>
      </c>
      <c r="B76" s="110" t="s">
        <v>344</v>
      </c>
      <c r="C76" s="110"/>
      <c r="D76" s="110"/>
      <c r="E76" s="110"/>
      <c r="F76" s="110"/>
      <c r="G76" s="110"/>
      <c r="H76" s="111">
        <v>0</v>
      </c>
      <c r="I76" s="111">
        <v>23265.98</v>
      </c>
      <c r="J76" s="111">
        <v>0</v>
      </c>
      <c r="K76" s="111"/>
    </row>
    <row r="77" spans="1:11" ht="15" customHeight="1" x14ac:dyDescent="0.25">
      <c r="A77" s="110" t="s">
        <v>345</v>
      </c>
      <c r="B77" s="265" t="s">
        <v>346</v>
      </c>
      <c r="C77" s="266"/>
      <c r="D77" s="266"/>
      <c r="E77" s="266"/>
      <c r="F77" s="266"/>
      <c r="G77" s="267"/>
      <c r="H77" s="111">
        <v>0</v>
      </c>
      <c r="I77" s="111">
        <v>40362.339999999997</v>
      </c>
      <c r="J77" s="111">
        <v>0</v>
      </c>
      <c r="K77" s="111"/>
    </row>
    <row r="78" spans="1:11" x14ac:dyDescent="0.25">
      <c r="A78" s="110" t="s">
        <v>347</v>
      </c>
      <c r="B78" s="265" t="s">
        <v>348</v>
      </c>
      <c r="C78" s="266"/>
      <c r="D78" s="266"/>
      <c r="E78" s="266"/>
      <c r="F78" s="266"/>
      <c r="G78" s="267"/>
      <c r="H78" s="111">
        <v>0</v>
      </c>
      <c r="I78" s="111">
        <v>3599</v>
      </c>
      <c r="J78" s="111">
        <v>0</v>
      </c>
      <c r="K78" s="111"/>
    </row>
    <row r="79" spans="1:11" x14ac:dyDescent="0.25">
      <c r="A79" s="110" t="s">
        <v>349</v>
      </c>
      <c r="B79" s="265" t="s">
        <v>47</v>
      </c>
      <c r="C79" s="266"/>
      <c r="D79" s="266"/>
      <c r="E79" s="266"/>
      <c r="F79" s="266"/>
      <c r="G79" s="267"/>
      <c r="H79" s="111">
        <v>0</v>
      </c>
      <c r="I79" s="111">
        <v>2301.8000000000002</v>
      </c>
      <c r="J79" s="111">
        <v>0</v>
      </c>
      <c r="K79" s="111"/>
    </row>
    <row r="80" spans="1:11" x14ac:dyDescent="0.25">
      <c r="A80" s="110" t="s">
        <v>350</v>
      </c>
      <c r="B80" s="265" t="s">
        <v>351</v>
      </c>
      <c r="C80" s="266"/>
      <c r="D80" s="266"/>
      <c r="E80" s="266"/>
      <c r="F80" s="266"/>
      <c r="G80" s="267"/>
      <c r="H80" s="111">
        <v>0</v>
      </c>
      <c r="I80" s="111">
        <v>25592.71</v>
      </c>
      <c r="J80" s="111">
        <v>0</v>
      </c>
      <c r="K80" s="111"/>
    </row>
    <row r="81" spans="1:11" x14ac:dyDescent="0.25">
      <c r="A81" s="110" t="s">
        <v>352</v>
      </c>
      <c r="B81" s="265" t="s">
        <v>353</v>
      </c>
      <c r="C81" s="266"/>
      <c r="D81" s="266"/>
      <c r="E81" s="266"/>
      <c r="F81" s="266"/>
      <c r="G81" s="267"/>
      <c r="H81" s="111">
        <v>0</v>
      </c>
      <c r="I81" s="111">
        <v>38998.620000000003</v>
      </c>
      <c r="J81" s="111">
        <v>0</v>
      </c>
      <c r="K81" s="111"/>
    </row>
    <row r="82" spans="1:11" ht="15" customHeight="1" x14ac:dyDescent="0.25">
      <c r="A82" s="110" t="s">
        <v>354</v>
      </c>
      <c r="B82" s="265" t="s">
        <v>355</v>
      </c>
      <c r="C82" s="266"/>
      <c r="D82" s="266"/>
      <c r="E82" s="266"/>
      <c r="F82" s="266"/>
      <c r="G82" s="267"/>
      <c r="H82" s="111">
        <v>0</v>
      </c>
      <c r="I82" s="111">
        <v>10052.870000000001</v>
      </c>
      <c r="J82" s="111">
        <v>0</v>
      </c>
      <c r="K82" s="111"/>
    </row>
    <row r="83" spans="1:11" x14ac:dyDescent="0.25">
      <c r="A83" s="110" t="s">
        <v>356</v>
      </c>
      <c r="B83" s="265" t="s">
        <v>357</v>
      </c>
      <c r="C83" s="266"/>
      <c r="D83" s="266"/>
      <c r="E83" s="266"/>
      <c r="F83" s="266"/>
      <c r="G83" s="267"/>
      <c r="H83" s="111">
        <v>0</v>
      </c>
      <c r="I83" s="111">
        <v>13327.94</v>
      </c>
      <c r="J83" s="111">
        <v>0</v>
      </c>
      <c r="K83" s="111"/>
    </row>
    <row r="84" spans="1:11" ht="15" customHeight="1" x14ac:dyDescent="0.25">
      <c r="A84" s="110" t="s">
        <v>358</v>
      </c>
      <c r="B84" s="110" t="s">
        <v>359</v>
      </c>
      <c r="C84" s="110"/>
      <c r="D84" s="110"/>
      <c r="E84" s="110"/>
      <c r="F84" s="110"/>
      <c r="G84" s="110"/>
      <c r="H84" s="111">
        <v>0</v>
      </c>
      <c r="I84" s="111">
        <v>359146.19</v>
      </c>
      <c r="J84" s="111">
        <v>0</v>
      </c>
      <c r="K84" s="111"/>
    </row>
    <row r="85" spans="1:11" ht="15" customHeight="1" x14ac:dyDescent="0.25">
      <c r="A85" s="110" t="s">
        <v>360</v>
      </c>
      <c r="B85" s="110" t="s">
        <v>361</v>
      </c>
      <c r="C85" s="110"/>
      <c r="D85" s="110"/>
      <c r="E85" s="110"/>
      <c r="F85" s="110"/>
      <c r="G85" s="110"/>
      <c r="H85" s="111">
        <v>0</v>
      </c>
      <c r="I85" s="111">
        <v>211870.35</v>
      </c>
      <c r="J85" s="111">
        <v>0</v>
      </c>
      <c r="K85" s="111"/>
    </row>
    <row r="86" spans="1:11" ht="15" customHeight="1" x14ac:dyDescent="0.25">
      <c r="A86" s="110" t="s">
        <v>362</v>
      </c>
      <c r="B86" s="110" t="s">
        <v>363</v>
      </c>
      <c r="C86" s="110"/>
      <c r="D86" s="110"/>
      <c r="E86" s="110"/>
      <c r="F86" s="110"/>
      <c r="G86" s="110"/>
      <c r="H86" s="111">
        <v>0</v>
      </c>
      <c r="I86" s="111">
        <v>7726.64</v>
      </c>
      <c r="J86" s="111">
        <v>0</v>
      </c>
      <c r="K86" s="111"/>
    </row>
    <row r="87" spans="1:11" x14ac:dyDescent="0.25">
      <c r="A87" s="110" t="s">
        <v>364</v>
      </c>
      <c r="B87" s="277" t="s">
        <v>365</v>
      </c>
      <c r="C87" s="278"/>
      <c r="D87" s="278"/>
      <c r="E87" s="278"/>
      <c r="F87" s="278"/>
      <c r="G87" s="279"/>
      <c r="H87" s="111">
        <v>0</v>
      </c>
      <c r="I87" s="111">
        <v>5350.35</v>
      </c>
      <c r="J87" s="111">
        <v>0</v>
      </c>
      <c r="K87" s="111"/>
    </row>
    <row r="88" spans="1:11" ht="15" customHeight="1" x14ac:dyDescent="0.25">
      <c r="A88" s="110" t="s">
        <v>366</v>
      </c>
      <c r="B88" s="277" t="s">
        <v>367</v>
      </c>
      <c r="C88" s="278"/>
      <c r="D88" s="278"/>
      <c r="E88" s="278"/>
      <c r="F88" s="278"/>
      <c r="G88" s="279"/>
      <c r="H88" s="111">
        <v>0</v>
      </c>
      <c r="I88" s="111">
        <v>1401.84</v>
      </c>
      <c r="J88" s="111">
        <v>0</v>
      </c>
      <c r="K88" s="111"/>
    </row>
    <row r="89" spans="1:11" ht="15" customHeight="1" x14ac:dyDescent="0.25">
      <c r="A89" s="110" t="s">
        <v>368</v>
      </c>
      <c r="B89" s="277" t="s">
        <v>369</v>
      </c>
      <c r="C89" s="278"/>
      <c r="D89" s="278"/>
      <c r="E89" s="278"/>
      <c r="F89" s="278"/>
      <c r="G89" s="279"/>
      <c r="H89" s="111">
        <v>0</v>
      </c>
      <c r="I89" s="111">
        <v>49480.41</v>
      </c>
      <c r="J89" s="111">
        <v>0</v>
      </c>
      <c r="K89" s="111"/>
    </row>
    <row r="90" spans="1:11" x14ac:dyDescent="0.25">
      <c r="A90" s="110" t="s">
        <v>370</v>
      </c>
      <c r="B90" s="277" t="s">
        <v>371</v>
      </c>
      <c r="C90" s="278"/>
      <c r="D90" s="278"/>
      <c r="E90" s="278"/>
      <c r="F90" s="278"/>
      <c r="G90" s="279"/>
      <c r="H90" s="111">
        <v>0</v>
      </c>
      <c r="I90" s="111">
        <v>66431.490000000005</v>
      </c>
      <c r="J90" s="111">
        <v>0</v>
      </c>
      <c r="K90" s="111"/>
    </row>
    <row r="91" spans="1:11" ht="15" customHeight="1" x14ac:dyDescent="0.25">
      <c r="A91" s="110" t="s">
        <v>372</v>
      </c>
      <c r="B91" s="277" t="s">
        <v>373</v>
      </c>
      <c r="C91" s="278"/>
      <c r="D91" s="278"/>
      <c r="E91" s="278"/>
      <c r="F91" s="278"/>
      <c r="G91" s="279"/>
      <c r="H91" s="111">
        <v>0</v>
      </c>
      <c r="I91" s="111">
        <v>3860.43</v>
      </c>
      <c r="J91" s="111">
        <v>0</v>
      </c>
      <c r="K91" s="111"/>
    </row>
    <row r="92" spans="1:11" ht="15" customHeight="1" x14ac:dyDescent="0.25">
      <c r="A92" s="110" t="s">
        <v>374</v>
      </c>
      <c r="B92" s="277" t="s">
        <v>375</v>
      </c>
      <c r="C92" s="278"/>
      <c r="D92" s="278"/>
      <c r="E92" s="278"/>
      <c r="F92" s="278"/>
      <c r="G92" s="279"/>
      <c r="H92" s="111">
        <v>0</v>
      </c>
      <c r="I92" s="111">
        <v>16027.1</v>
      </c>
      <c r="J92" s="111">
        <v>0</v>
      </c>
      <c r="K92" s="111"/>
    </row>
    <row r="93" spans="1:11" x14ac:dyDescent="0.25">
      <c r="A93" s="110" t="s">
        <v>376</v>
      </c>
      <c r="B93" s="277" t="s">
        <v>377</v>
      </c>
      <c r="C93" s="278"/>
      <c r="D93" s="278"/>
      <c r="E93" s="278"/>
      <c r="F93" s="278"/>
      <c r="G93" s="279"/>
      <c r="H93" s="111">
        <v>0</v>
      </c>
      <c r="I93" s="111">
        <v>6092.57</v>
      </c>
      <c r="J93" s="111">
        <v>0</v>
      </c>
      <c r="K93" s="111"/>
    </row>
    <row r="94" spans="1:11" ht="15" customHeight="1" x14ac:dyDescent="0.25">
      <c r="A94" s="110" t="s">
        <v>378</v>
      </c>
      <c r="B94" s="277" t="s">
        <v>379</v>
      </c>
      <c r="C94" s="278"/>
      <c r="D94" s="278"/>
      <c r="E94" s="278"/>
      <c r="F94" s="278"/>
      <c r="G94" s="279"/>
      <c r="H94" s="111">
        <v>0</v>
      </c>
      <c r="I94" s="111">
        <v>228287.39</v>
      </c>
      <c r="J94" s="111">
        <v>0</v>
      </c>
      <c r="K94" s="111"/>
    </row>
    <row r="95" spans="1:11" ht="15" customHeight="1" x14ac:dyDescent="0.25">
      <c r="A95" s="110" t="s">
        <v>380</v>
      </c>
      <c r="B95" s="277" t="s">
        <v>381</v>
      </c>
      <c r="C95" s="278"/>
      <c r="D95" s="278"/>
      <c r="E95" s="278"/>
      <c r="F95" s="278"/>
      <c r="G95" s="279"/>
      <c r="H95" s="111">
        <v>0</v>
      </c>
      <c r="I95" s="111">
        <v>57965.82</v>
      </c>
      <c r="J95" s="111">
        <v>0</v>
      </c>
      <c r="K95" s="111"/>
    </row>
    <row r="96" spans="1:11" ht="15" customHeight="1" x14ac:dyDescent="0.25">
      <c r="A96" s="110" t="s">
        <v>382</v>
      </c>
      <c r="B96" s="277" t="s">
        <v>383</v>
      </c>
      <c r="C96" s="278"/>
      <c r="D96" s="278"/>
      <c r="E96" s="278"/>
      <c r="F96" s="278"/>
      <c r="G96" s="279"/>
      <c r="H96" s="111">
        <v>0</v>
      </c>
      <c r="I96" s="111">
        <v>159926.82</v>
      </c>
      <c r="J96" s="111">
        <v>0</v>
      </c>
      <c r="K96" s="111"/>
    </row>
    <row r="97" spans="1:11" x14ac:dyDescent="0.25">
      <c r="A97" s="110" t="s">
        <v>384</v>
      </c>
      <c r="B97" s="277" t="s">
        <v>82</v>
      </c>
      <c r="C97" s="278"/>
      <c r="D97" s="278"/>
      <c r="E97" s="278"/>
      <c r="F97" s="278"/>
      <c r="G97" s="279"/>
      <c r="H97" s="111">
        <v>0</v>
      </c>
      <c r="I97" s="111">
        <v>120983.24</v>
      </c>
      <c r="J97" s="111">
        <v>0</v>
      </c>
      <c r="K97" s="111"/>
    </row>
    <row r="98" spans="1:11" ht="15" customHeight="1" x14ac:dyDescent="0.25">
      <c r="A98" s="110" t="s">
        <v>385</v>
      </c>
      <c r="B98" s="119" t="s">
        <v>386</v>
      </c>
      <c r="C98" s="119"/>
      <c r="D98" s="119"/>
      <c r="E98" s="119"/>
      <c r="F98" s="119"/>
      <c r="G98" s="119"/>
      <c r="H98" s="111">
        <v>0</v>
      </c>
      <c r="I98" s="111">
        <v>3664.17</v>
      </c>
      <c r="J98" s="111">
        <v>0</v>
      </c>
      <c r="K98" s="111"/>
    </row>
    <row r="99" spans="1:11" x14ac:dyDescent="0.25">
      <c r="A99" s="110" t="s">
        <v>387</v>
      </c>
      <c r="B99" s="277" t="s">
        <v>388</v>
      </c>
      <c r="C99" s="278"/>
      <c r="D99" s="278"/>
      <c r="E99" s="278"/>
      <c r="F99" s="278"/>
      <c r="G99" s="279"/>
      <c r="H99" s="111">
        <v>0</v>
      </c>
      <c r="I99" s="111">
        <v>585034.06000000006</v>
      </c>
      <c r="J99" s="111">
        <v>0</v>
      </c>
      <c r="K99" s="111"/>
    </row>
    <row r="100" spans="1:11" ht="15" customHeight="1" x14ac:dyDescent="0.25">
      <c r="A100" s="110" t="s">
        <v>389</v>
      </c>
      <c r="B100" s="277" t="s">
        <v>390</v>
      </c>
      <c r="C100" s="278"/>
      <c r="D100" s="278"/>
      <c r="E100" s="278"/>
      <c r="F100" s="278"/>
      <c r="G100" s="279"/>
      <c r="H100" s="111">
        <v>0</v>
      </c>
      <c r="I100" s="111">
        <v>72144.14</v>
      </c>
      <c r="J100" s="111">
        <v>0</v>
      </c>
      <c r="K100" s="111"/>
    </row>
    <row r="101" spans="1:11" ht="15" customHeight="1" x14ac:dyDescent="0.25">
      <c r="A101" s="110" t="s">
        <v>391</v>
      </c>
      <c r="B101" s="277" t="s">
        <v>392</v>
      </c>
      <c r="C101" s="278"/>
      <c r="D101" s="278"/>
      <c r="E101" s="278"/>
      <c r="F101" s="278"/>
      <c r="G101" s="279"/>
      <c r="H101" s="111">
        <v>0</v>
      </c>
      <c r="I101" s="111">
        <v>9887.5</v>
      </c>
      <c r="J101" s="111">
        <v>0</v>
      </c>
      <c r="K101" s="111"/>
    </row>
    <row r="102" spans="1:11" ht="15" customHeight="1" x14ac:dyDescent="0.25">
      <c r="A102" s="110" t="s">
        <v>393</v>
      </c>
      <c r="B102" s="119" t="s">
        <v>394</v>
      </c>
      <c r="C102" s="119"/>
      <c r="D102" s="119"/>
      <c r="E102" s="119"/>
      <c r="F102" s="119"/>
      <c r="G102" s="119"/>
      <c r="H102" s="111">
        <v>0</v>
      </c>
      <c r="I102" s="111">
        <v>140869.66</v>
      </c>
      <c r="J102" s="111">
        <v>0</v>
      </c>
      <c r="K102" s="111"/>
    </row>
    <row r="103" spans="1:11" x14ac:dyDescent="0.25">
      <c r="A103" s="110" t="s">
        <v>395</v>
      </c>
      <c r="B103" s="277" t="s">
        <v>396</v>
      </c>
      <c r="C103" s="278"/>
      <c r="D103" s="278"/>
      <c r="E103" s="278"/>
      <c r="F103" s="278"/>
      <c r="G103" s="279"/>
      <c r="H103" s="111">
        <v>0</v>
      </c>
      <c r="I103" s="111">
        <v>56640</v>
      </c>
      <c r="J103" s="111">
        <v>0</v>
      </c>
      <c r="K103" s="111"/>
    </row>
    <row r="104" spans="1:11" x14ac:dyDescent="0.25">
      <c r="A104" s="110" t="s">
        <v>397</v>
      </c>
      <c r="B104" s="277" t="s">
        <v>398</v>
      </c>
      <c r="C104" s="278"/>
      <c r="D104" s="278"/>
      <c r="E104" s="278"/>
      <c r="F104" s="278"/>
      <c r="G104" s="279"/>
      <c r="H104" s="111">
        <v>0</v>
      </c>
      <c r="I104" s="111">
        <v>209235.35</v>
      </c>
      <c r="J104" s="111">
        <v>0</v>
      </c>
      <c r="K104" s="111"/>
    </row>
    <row r="105" spans="1:11" ht="15" customHeight="1" x14ac:dyDescent="0.25">
      <c r="A105" s="110" t="s">
        <v>399</v>
      </c>
      <c r="B105" s="277" t="s">
        <v>400</v>
      </c>
      <c r="C105" s="278"/>
      <c r="D105" s="278"/>
      <c r="E105" s="278"/>
      <c r="F105" s="278"/>
      <c r="G105" s="279"/>
      <c r="H105" s="111">
        <v>0</v>
      </c>
      <c r="I105" s="111">
        <v>9478.48</v>
      </c>
      <c r="J105" s="111">
        <v>0</v>
      </c>
      <c r="K105" s="111"/>
    </row>
    <row r="106" spans="1:11" ht="21.75" customHeight="1" x14ac:dyDescent="0.25">
      <c r="A106" s="110" t="s">
        <v>401</v>
      </c>
      <c r="B106" s="277" t="s">
        <v>402</v>
      </c>
      <c r="C106" s="278"/>
      <c r="D106" s="278"/>
      <c r="E106" s="278"/>
      <c r="F106" s="278"/>
      <c r="G106" s="279"/>
      <c r="H106" s="111">
        <v>0</v>
      </c>
      <c r="I106" s="111">
        <v>610902.78</v>
      </c>
      <c r="J106" s="111">
        <v>0</v>
      </c>
      <c r="K106" s="111"/>
    </row>
    <row r="107" spans="1:11" ht="15" customHeight="1" x14ac:dyDescent="0.25">
      <c r="A107" s="110" t="s">
        <v>403</v>
      </c>
      <c r="B107" s="277" t="s">
        <v>404</v>
      </c>
      <c r="C107" s="278"/>
      <c r="D107" s="278"/>
      <c r="E107" s="278"/>
      <c r="F107" s="278"/>
      <c r="G107" s="279"/>
      <c r="H107" s="111">
        <v>0</v>
      </c>
      <c r="I107" s="111">
        <v>896.96</v>
      </c>
      <c r="J107" s="111">
        <v>0</v>
      </c>
      <c r="K107" s="111"/>
    </row>
    <row r="108" spans="1:11" ht="15" customHeight="1" x14ac:dyDescent="0.25">
      <c r="A108" s="110" t="s">
        <v>405</v>
      </c>
      <c r="B108" s="277" t="s">
        <v>406</v>
      </c>
      <c r="C108" s="278"/>
      <c r="D108" s="278"/>
      <c r="E108" s="278"/>
      <c r="F108" s="278"/>
      <c r="G108" s="279"/>
      <c r="H108" s="111">
        <v>0</v>
      </c>
      <c r="I108" s="111">
        <v>457399.47</v>
      </c>
      <c r="J108" s="111">
        <v>0</v>
      </c>
      <c r="K108" s="111"/>
    </row>
    <row r="109" spans="1:11" ht="15" customHeight="1" x14ac:dyDescent="0.25">
      <c r="A109" s="110" t="s">
        <v>407</v>
      </c>
      <c r="B109" s="119" t="s">
        <v>408</v>
      </c>
      <c r="C109" s="119"/>
      <c r="D109" s="119"/>
      <c r="E109" s="119"/>
      <c r="F109" s="119"/>
      <c r="G109" s="119"/>
      <c r="H109" s="111">
        <v>0</v>
      </c>
      <c r="I109" s="111">
        <v>2271800.38</v>
      </c>
      <c r="J109" s="111">
        <v>0</v>
      </c>
      <c r="K109" s="111"/>
    </row>
    <row r="110" spans="1:11" ht="15" customHeight="1" x14ac:dyDescent="0.25">
      <c r="A110" s="110" t="s">
        <v>409</v>
      </c>
      <c r="B110" s="119" t="s">
        <v>410</v>
      </c>
      <c r="C110" s="119"/>
      <c r="D110" s="119"/>
      <c r="E110" s="119"/>
      <c r="F110" s="119"/>
      <c r="G110" s="119"/>
      <c r="H110" s="111">
        <v>0</v>
      </c>
      <c r="I110" s="111">
        <v>12598.88</v>
      </c>
      <c r="J110" s="111">
        <v>0</v>
      </c>
      <c r="K110" s="111"/>
    </row>
    <row r="111" spans="1:11" ht="15" customHeight="1" x14ac:dyDescent="0.25">
      <c r="A111" s="110" t="s">
        <v>411</v>
      </c>
      <c r="B111" s="277" t="s">
        <v>412</v>
      </c>
      <c r="C111" s="278"/>
      <c r="D111" s="278"/>
      <c r="E111" s="278"/>
      <c r="F111" s="278"/>
      <c r="G111" s="279"/>
      <c r="H111" s="111">
        <v>0</v>
      </c>
      <c r="I111" s="111">
        <v>24876.240000000002</v>
      </c>
      <c r="J111" s="111">
        <v>0</v>
      </c>
      <c r="K111" s="111"/>
    </row>
    <row r="112" spans="1:11" ht="15" customHeight="1" x14ac:dyDescent="0.25">
      <c r="A112" s="110" t="s">
        <v>413</v>
      </c>
      <c r="B112" s="277" t="s">
        <v>68</v>
      </c>
      <c r="C112" s="278"/>
      <c r="D112" s="278"/>
      <c r="E112" s="278"/>
      <c r="F112" s="278"/>
      <c r="G112" s="279"/>
      <c r="H112" s="111">
        <v>0</v>
      </c>
      <c r="I112" s="111">
        <v>216.83</v>
      </c>
      <c r="J112" s="111">
        <v>0</v>
      </c>
      <c r="K112" s="111"/>
    </row>
    <row r="113" spans="1:11" ht="15" customHeight="1" x14ac:dyDescent="0.25">
      <c r="A113" s="110" t="s">
        <v>414</v>
      </c>
      <c r="B113" s="277" t="s">
        <v>415</v>
      </c>
      <c r="C113" s="278"/>
      <c r="D113" s="278"/>
      <c r="E113" s="278"/>
      <c r="F113" s="278"/>
      <c r="G113" s="279"/>
      <c r="H113" s="111">
        <v>0</v>
      </c>
      <c r="I113" s="111">
        <v>4462.8</v>
      </c>
      <c r="J113" s="111">
        <v>0</v>
      </c>
      <c r="K113" s="111"/>
    </row>
    <row r="114" spans="1:11" ht="15" customHeight="1" x14ac:dyDescent="0.25">
      <c r="A114" s="110" t="s">
        <v>416</v>
      </c>
      <c r="B114" s="277" t="s">
        <v>417</v>
      </c>
      <c r="C114" s="278"/>
      <c r="D114" s="278"/>
      <c r="E114" s="278"/>
      <c r="F114" s="278"/>
      <c r="G114" s="279"/>
      <c r="H114" s="111">
        <v>0</v>
      </c>
      <c r="I114" s="111">
        <v>543.4</v>
      </c>
      <c r="J114" s="111">
        <v>0</v>
      </c>
      <c r="K114" s="111"/>
    </row>
    <row r="115" spans="1:11" ht="15" customHeight="1" x14ac:dyDescent="0.25">
      <c r="A115" s="110" t="s">
        <v>418</v>
      </c>
      <c r="B115" s="277" t="s">
        <v>419</v>
      </c>
      <c r="C115" s="278"/>
      <c r="D115" s="278"/>
      <c r="E115" s="278"/>
      <c r="F115" s="278"/>
      <c r="G115" s="279"/>
      <c r="H115" s="111">
        <v>0</v>
      </c>
      <c r="I115" s="111">
        <v>843.32</v>
      </c>
      <c r="J115" s="111">
        <v>0</v>
      </c>
      <c r="K115" s="111"/>
    </row>
    <row r="116" spans="1:11" ht="15" customHeight="1" x14ac:dyDescent="0.25">
      <c r="A116" s="110" t="s">
        <v>420</v>
      </c>
      <c r="B116" s="277" t="s">
        <v>421</v>
      </c>
      <c r="C116" s="278"/>
      <c r="D116" s="278"/>
      <c r="E116" s="278"/>
      <c r="F116" s="278"/>
      <c r="G116" s="279"/>
      <c r="H116" s="111">
        <v>0</v>
      </c>
      <c r="I116" s="111">
        <v>349.75</v>
      </c>
      <c r="J116" s="111">
        <v>0</v>
      </c>
      <c r="K116" s="111"/>
    </row>
    <row r="117" spans="1:11" ht="15" customHeight="1" x14ac:dyDescent="0.25">
      <c r="A117" s="110" t="s">
        <v>422</v>
      </c>
      <c r="B117" s="277" t="s">
        <v>423</v>
      </c>
      <c r="C117" s="278"/>
      <c r="D117" s="278"/>
      <c r="E117" s="278"/>
      <c r="F117" s="278"/>
      <c r="G117" s="279"/>
      <c r="H117" s="111">
        <v>0</v>
      </c>
      <c r="I117" s="111">
        <v>3923.29</v>
      </c>
      <c r="J117" s="111">
        <v>0</v>
      </c>
      <c r="K117" s="111"/>
    </row>
    <row r="118" spans="1:11" ht="15" customHeight="1" x14ac:dyDescent="0.25">
      <c r="A118" s="110" t="s">
        <v>424</v>
      </c>
      <c r="B118" s="277" t="s">
        <v>71</v>
      </c>
      <c r="C118" s="278"/>
      <c r="D118" s="278"/>
      <c r="E118" s="278"/>
      <c r="F118" s="278"/>
      <c r="G118" s="279"/>
      <c r="H118" s="111">
        <v>0</v>
      </c>
      <c r="I118" s="111">
        <v>4126.92</v>
      </c>
      <c r="J118" s="111">
        <v>0</v>
      </c>
      <c r="K118" s="111"/>
    </row>
    <row r="119" spans="1:11" ht="15" customHeight="1" x14ac:dyDescent="0.25">
      <c r="A119" s="124" t="s">
        <v>165</v>
      </c>
      <c r="B119" s="274" t="s">
        <v>72</v>
      </c>
      <c r="C119" s="275"/>
      <c r="D119" s="275"/>
      <c r="E119" s="275"/>
      <c r="F119" s="275"/>
      <c r="G119" s="276"/>
      <c r="H119" s="125">
        <v>50000</v>
      </c>
      <c r="I119" s="125">
        <v>209918.75</v>
      </c>
      <c r="J119" s="125">
        <v>-159918.75</v>
      </c>
      <c r="K119" s="125">
        <f t="shared" ref="K119:K139" si="1">+I119/H119*100</f>
        <v>419.83750000000003</v>
      </c>
    </row>
    <row r="120" spans="1:11" ht="15" customHeight="1" x14ac:dyDescent="0.25">
      <c r="A120" s="110" t="s">
        <v>425</v>
      </c>
      <c r="B120" s="277" t="s">
        <v>426</v>
      </c>
      <c r="C120" s="278"/>
      <c r="D120" s="278"/>
      <c r="E120" s="278"/>
      <c r="F120" s="278"/>
      <c r="G120" s="279"/>
      <c r="H120" s="111">
        <v>0</v>
      </c>
      <c r="I120" s="111">
        <v>10840.95</v>
      </c>
      <c r="J120" s="111">
        <v>0</v>
      </c>
      <c r="K120" s="111"/>
    </row>
    <row r="121" spans="1:11" ht="15" customHeight="1" x14ac:dyDescent="0.25">
      <c r="A121" s="110" t="s">
        <v>427</v>
      </c>
      <c r="B121" s="277" t="s">
        <v>428</v>
      </c>
      <c r="C121" s="278"/>
      <c r="D121" s="278"/>
      <c r="E121" s="278"/>
      <c r="F121" s="278"/>
      <c r="G121" s="279"/>
      <c r="H121" s="111">
        <v>0</v>
      </c>
      <c r="I121" s="111">
        <v>12415.36</v>
      </c>
      <c r="J121" s="111">
        <v>0</v>
      </c>
      <c r="K121" s="111"/>
    </row>
    <row r="122" spans="1:11" ht="15" customHeight="1" x14ac:dyDescent="0.25">
      <c r="A122" s="110" t="s">
        <v>429</v>
      </c>
      <c r="B122" s="277" t="s">
        <v>430</v>
      </c>
      <c r="C122" s="278"/>
      <c r="D122" s="278"/>
      <c r="E122" s="278"/>
      <c r="F122" s="278"/>
      <c r="G122" s="279"/>
      <c r="H122" s="111">
        <v>0</v>
      </c>
      <c r="I122" s="111">
        <v>186662.44</v>
      </c>
      <c r="J122" s="111">
        <v>0</v>
      </c>
      <c r="K122" s="111"/>
    </row>
    <row r="123" spans="1:11" ht="15" customHeight="1" x14ac:dyDescent="0.25">
      <c r="A123" s="124" t="s">
        <v>76</v>
      </c>
      <c r="B123" s="132" t="s">
        <v>431</v>
      </c>
      <c r="C123" s="132"/>
      <c r="D123" s="132"/>
      <c r="E123" s="132"/>
      <c r="F123" s="132"/>
      <c r="G123" s="132"/>
      <c r="H123" s="125">
        <v>12000</v>
      </c>
      <c r="I123" s="125">
        <v>5933.46</v>
      </c>
      <c r="J123" s="125">
        <v>6066.54</v>
      </c>
      <c r="K123" s="125">
        <f t="shared" si="1"/>
        <v>49.445499999999996</v>
      </c>
    </row>
    <row r="124" spans="1:11" ht="15" customHeight="1" x14ac:dyDescent="0.25">
      <c r="A124" s="110" t="s">
        <v>432</v>
      </c>
      <c r="B124" s="277" t="s">
        <v>433</v>
      </c>
      <c r="C124" s="278"/>
      <c r="D124" s="278"/>
      <c r="E124" s="278"/>
      <c r="F124" s="278"/>
      <c r="G124" s="279"/>
      <c r="H124" s="111">
        <v>0</v>
      </c>
      <c r="I124" s="111">
        <v>5933.46</v>
      </c>
      <c r="J124" s="111">
        <v>0</v>
      </c>
      <c r="K124" s="111"/>
    </row>
    <row r="125" spans="1:11" ht="15" customHeight="1" x14ac:dyDescent="0.25">
      <c r="A125" s="130" t="s">
        <v>116</v>
      </c>
      <c r="B125" s="280" t="s">
        <v>78</v>
      </c>
      <c r="C125" s="281"/>
      <c r="D125" s="281"/>
      <c r="E125" s="281"/>
      <c r="F125" s="281"/>
      <c r="G125" s="282"/>
      <c r="H125" s="131">
        <v>2911323.14</v>
      </c>
      <c r="I125" s="131">
        <v>1061265.83</v>
      </c>
      <c r="J125" s="131">
        <v>1850057.31</v>
      </c>
      <c r="K125" s="131">
        <f t="shared" si="1"/>
        <v>36.453041416762829</v>
      </c>
    </row>
    <row r="126" spans="1:11" ht="15" customHeight="1" x14ac:dyDescent="0.25">
      <c r="A126" s="124" t="s">
        <v>194</v>
      </c>
      <c r="B126" s="274" t="s">
        <v>186</v>
      </c>
      <c r="C126" s="275"/>
      <c r="D126" s="275"/>
      <c r="E126" s="275"/>
      <c r="F126" s="275"/>
      <c r="G126" s="276"/>
      <c r="H126" s="125">
        <v>2292568.81</v>
      </c>
      <c r="I126" s="125">
        <v>860926.3</v>
      </c>
      <c r="J126" s="125">
        <v>1431642.51</v>
      </c>
      <c r="K126" s="125">
        <f t="shared" si="1"/>
        <v>37.552909916802015</v>
      </c>
    </row>
    <row r="127" spans="1:11" ht="15" customHeight="1" x14ac:dyDescent="0.25">
      <c r="A127" s="110" t="s">
        <v>434</v>
      </c>
      <c r="B127" s="119" t="s">
        <v>435</v>
      </c>
      <c r="C127" s="119"/>
      <c r="D127" s="119"/>
      <c r="E127" s="119"/>
      <c r="F127" s="119"/>
      <c r="G127" s="119"/>
      <c r="H127" s="111">
        <v>0</v>
      </c>
      <c r="I127" s="111">
        <v>420643.51</v>
      </c>
      <c r="J127" s="111">
        <v>0</v>
      </c>
      <c r="K127" s="111"/>
    </row>
    <row r="128" spans="1:11" ht="15" customHeight="1" x14ac:dyDescent="0.25">
      <c r="A128" s="110" t="s">
        <v>436</v>
      </c>
      <c r="B128" s="277" t="s">
        <v>437</v>
      </c>
      <c r="C128" s="278"/>
      <c r="D128" s="278"/>
      <c r="E128" s="278"/>
      <c r="F128" s="278"/>
      <c r="G128" s="279"/>
      <c r="H128" s="111">
        <v>0</v>
      </c>
      <c r="I128" s="111">
        <v>52976.37</v>
      </c>
      <c r="J128" s="111">
        <v>0</v>
      </c>
      <c r="K128" s="111"/>
    </row>
    <row r="129" spans="1:11" ht="15" customHeight="1" x14ac:dyDescent="0.25">
      <c r="A129" s="110" t="s">
        <v>438</v>
      </c>
      <c r="B129" s="277" t="s">
        <v>439</v>
      </c>
      <c r="C129" s="278"/>
      <c r="D129" s="278"/>
      <c r="E129" s="278"/>
      <c r="F129" s="278"/>
      <c r="G129" s="279"/>
      <c r="H129" s="111">
        <v>0</v>
      </c>
      <c r="I129" s="111">
        <v>117251.54</v>
      </c>
      <c r="J129" s="111">
        <v>0</v>
      </c>
      <c r="K129" s="111"/>
    </row>
    <row r="130" spans="1:11" ht="15" customHeight="1" x14ac:dyDescent="0.25">
      <c r="A130" s="110" t="s">
        <v>440</v>
      </c>
      <c r="B130" s="277" t="s">
        <v>441</v>
      </c>
      <c r="C130" s="278"/>
      <c r="D130" s="278"/>
      <c r="E130" s="278"/>
      <c r="F130" s="278"/>
      <c r="G130" s="279"/>
      <c r="H130" s="111">
        <v>0</v>
      </c>
      <c r="I130" s="111">
        <v>5203.5</v>
      </c>
      <c r="J130" s="111">
        <v>0</v>
      </c>
      <c r="K130" s="111"/>
    </row>
    <row r="131" spans="1:11" ht="15" customHeight="1" x14ac:dyDescent="0.25">
      <c r="A131" s="110" t="s">
        <v>442</v>
      </c>
      <c r="B131" s="277" t="s">
        <v>443</v>
      </c>
      <c r="C131" s="278"/>
      <c r="D131" s="278"/>
      <c r="E131" s="278"/>
      <c r="F131" s="278"/>
      <c r="G131" s="279"/>
      <c r="H131" s="111">
        <v>0</v>
      </c>
      <c r="I131" s="111">
        <v>3423.5</v>
      </c>
      <c r="J131" s="111">
        <v>0</v>
      </c>
      <c r="K131" s="111"/>
    </row>
    <row r="132" spans="1:11" ht="15" customHeight="1" x14ac:dyDescent="0.25">
      <c r="A132" s="110" t="s">
        <v>444</v>
      </c>
      <c r="B132" s="277" t="s">
        <v>445</v>
      </c>
      <c r="C132" s="278"/>
      <c r="D132" s="278"/>
      <c r="E132" s="278"/>
      <c r="F132" s="278"/>
      <c r="G132" s="279"/>
      <c r="H132" s="111">
        <v>0</v>
      </c>
      <c r="I132" s="111">
        <v>36601.31</v>
      </c>
      <c r="J132" s="111">
        <v>0</v>
      </c>
      <c r="K132" s="111"/>
    </row>
    <row r="133" spans="1:11" ht="15" customHeight="1" x14ac:dyDescent="0.25">
      <c r="A133" s="110" t="s">
        <v>446</v>
      </c>
      <c r="B133" s="277" t="s">
        <v>447</v>
      </c>
      <c r="C133" s="278"/>
      <c r="D133" s="278"/>
      <c r="E133" s="278"/>
      <c r="F133" s="278"/>
      <c r="G133" s="279"/>
      <c r="H133" s="111">
        <v>0</v>
      </c>
      <c r="I133" s="111">
        <v>140878.47</v>
      </c>
      <c r="J133" s="111">
        <v>0</v>
      </c>
      <c r="K133" s="111"/>
    </row>
    <row r="134" spans="1:11" ht="15" customHeight="1" x14ac:dyDescent="0.25">
      <c r="A134" s="110" t="s">
        <v>448</v>
      </c>
      <c r="B134" s="277" t="s">
        <v>449</v>
      </c>
      <c r="C134" s="278"/>
      <c r="D134" s="278"/>
      <c r="E134" s="278"/>
      <c r="F134" s="278"/>
      <c r="G134" s="279"/>
      <c r="H134" s="111">
        <v>0</v>
      </c>
      <c r="I134" s="111">
        <v>621.6</v>
      </c>
      <c r="J134" s="111">
        <v>0</v>
      </c>
      <c r="K134" s="111"/>
    </row>
    <row r="135" spans="1:11" x14ac:dyDescent="0.25">
      <c r="A135" s="110" t="s">
        <v>450</v>
      </c>
      <c r="B135" s="277" t="s">
        <v>451</v>
      </c>
      <c r="C135" s="278"/>
      <c r="D135" s="278"/>
      <c r="E135" s="278"/>
      <c r="F135" s="278"/>
      <c r="G135" s="279"/>
      <c r="H135" s="111">
        <v>0</v>
      </c>
      <c r="I135" s="111">
        <v>149</v>
      </c>
      <c r="J135" s="111">
        <v>0</v>
      </c>
      <c r="K135" s="111"/>
    </row>
    <row r="136" spans="1:11" x14ac:dyDescent="0.25">
      <c r="A136" s="110" t="s">
        <v>452</v>
      </c>
      <c r="B136" s="277" t="s">
        <v>453</v>
      </c>
      <c r="C136" s="278"/>
      <c r="D136" s="278"/>
      <c r="E136" s="278"/>
      <c r="F136" s="278"/>
      <c r="G136" s="279"/>
      <c r="H136" s="111">
        <v>0</v>
      </c>
      <c r="I136" s="111">
        <v>2554.6</v>
      </c>
      <c r="J136" s="111">
        <v>0</v>
      </c>
      <c r="K136" s="111"/>
    </row>
    <row r="137" spans="1:11" ht="15" customHeight="1" x14ac:dyDescent="0.25">
      <c r="A137" s="110" t="s">
        <v>454</v>
      </c>
      <c r="B137" s="277" t="s">
        <v>283</v>
      </c>
      <c r="C137" s="278"/>
      <c r="D137" s="278"/>
      <c r="E137" s="278"/>
      <c r="F137" s="278"/>
      <c r="G137" s="279"/>
      <c r="H137" s="111">
        <v>0</v>
      </c>
      <c r="I137" s="111">
        <v>59245.4</v>
      </c>
      <c r="J137" s="111">
        <v>0</v>
      </c>
      <c r="K137" s="111"/>
    </row>
    <row r="138" spans="1:11" ht="15" customHeight="1" x14ac:dyDescent="0.25">
      <c r="A138" s="110" t="s">
        <v>455</v>
      </c>
      <c r="B138" s="277" t="s">
        <v>456</v>
      </c>
      <c r="C138" s="278"/>
      <c r="D138" s="278"/>
      <c r="E138" s="278"/>
      <c r="F138" s="278"/>
      <c r="G138" s="279"/>
      <c r="H138" s="111">
        <v>0</v>
      </c>
      <c r="I138" s="111">
        <v>21377.5</v>
      </c>
      <c r="J138" s="111">
        <v>0</v>
      </c>
      <c r="K138" s="111"/>
    </row>
    <row r="139" spans="1:11" ht="15" customHeight="1" x14ac:dyDescent="0.25">
      <c r="A139" s="124" t="s">
        <v>457</v>
      </c>
      <c r="B139" s="132" t="s">
        <v>458</v>
      </c>
      <c r="C139" s="132"/>
      <c r="D139" s="132"/>
      <c r="E139" s="132"/>
      <c r="F139" s="132"/>
      <c r="G139" s="132"/>
      <c r="H139" s="125">
        <v>618754.32999999996</v>
      </c>
      <c r="I139" s="125">
        <v>200339.53</v>
      </c>
      <c r="J139" s="125">
        <v>418414.8</v>
      </c>
      <c r="K139" s="125">
        <f t="shared" si="1"/>
        <v>32.377879278840766</v>
      </c>
    </row>
    <row r="140" spans="1:11" ht="15" customHeight="1" x14ac:dyDescent="0.25">
      <c r="A140" s="110" t="s">
        <v>459</v>
      </c>
      <c r="B140" s="277" t="s">
        <v>460</v>
      </c>
      <c r="C140" s="278"/>
      <c r="D140" s="278"/>
      <c r="E140" s="278"/>
      <c r="F140" s="278"/>
      <c r="G140" s="279"/>
      <c r="H140" s="111">
        <v>0</v>
      </c>
      <c r="I140" s="111">
        <v>200339.53</v>
      </c>
      <c r="J140" s="111">
        <v>0</v>
      </c>
      <c r="K140" s="111"/>
    </row>
    <row r="141" spans="1:11" ht="15" customHeight="1" x14ac:dyDescent="0.25">
      <c r="A141" s="130" t="s">
        <v>102</v>
      </c>
      <c r="B141" s="280" t="s">
        <v>132</v>
      </c>
      <c r="C141" s="281"/>
      <c r="D141" s="281"/>
      <c r="E141" s="281"/>
      <c r="F141" s="281"/>
      <c r="G141" s="282"/>
      <c r="H141" s="131">
        <v>216427.15</v>
      </c>
      <c r="I141" s="131">
        <v>216427.15</v>
      </c>
      <c r="J141" s="131">
        <v>0</v>
      </c>
      <c r="K141" s="131">
        <f t="shared" ref="K141:K142" si="2">+I141/H141*100</f>
        <v>100</v>
      </c>
    </row>
    <row r="142" spans="1:11" ht="15" customHeight="1" x14ac:dyDescent="0.25">
      <c r="A142" s="124" t="s">
        <v>461</v>
      </c>
      <c r="B142" s="132" t="s">
        <v>133</v>
      </c>
      <c r="C142" s="132"/>
      <c r="D142" s="132"/>
      <c r="E142" s="132"/>
      <c r="F142" s="132"/>
      <c r="G142" s="132"/>
      <c r="H142" s="125">
        <v>216427.15</v>
      </c>
      <c r="I142" s="125">
        <v>216427.15</v>
      </c>
      <c r="J142" s="125">
        <v>0</v>
      </c>
      <c r="K142" s="125">
        <f t="shared" si="2"/>
        <v>100</v>
      </c>
    </row>
    <row r="143" spans="1:11" ht="15" customHeight="1" x14ac:dyDescent="0.25">
      <c r="A143" s="110" t="s">
        <v>462</v>
      </c>
      <c r="B143" s="119" t="s">
        <v>463</v>
      </c>
      <c r="C143" s="119"/>
      <c r="D143" s="119"/>
      <c r="E143" s="119"/>
      <c r="F143" s="119"/>
      <c r="G143" s="119"/>
      <c r="H143" s="111">
        <v>0</v>
      </c>
      <c r="I143" s="111">
        <v>216427.15</v>
      </c>
      <c r="J143" s="111">
        <v>0</v>
      </c>
      <c r="K143" s="111"/>
    </row>
    <row r="144" spans="1:11" x14ac:dyDescent="0.25">
      <c r="H144" s="107"/>
      <c r="I144" s="107"/>
      <c r="J144" s="107"/>
    </row>
  </sheetData>
  <mergeCells count="110">
    <mergeCell ref="B137:G137"/>
    <mergeCell ref="B138:G138"/>
    <mergeCell ref="B140:G140"/>
    <mergeCell ref="B141:G141"/>
    <mergeCell ref="B9:G9"/>
    <mergeCell ref="B8:G8"/>
    <mergeCell ref="B131:G131"/>
    <mergeCell ref="B132:G132"/>
    <mergeCell ref="B133:G133"/>
    <mergeCell ref="B134:G134"/>
    <mergeCell ref="B135:G135"/>
    <mergeCell ref="B136:G136"/>
    <mergeCell ref="B124:G124"/>
    <mergeCell ref="B125:G125"/>
    <mergeCell ref="B126:G126"/>
    <mergeCell ref="B128:G128"/>
    <mergeCell ref="B129:G129"/>
    <mergeCell ref="B130:G130"/>
    <mergeCell ref="B117:G117"/>
    <mergeCell ref="B118:G118"/>
    <mergeCell ref="B119:G119"/>
    <mergeCell ref="B120:G120"/>
    <mergeCell ref="B121:G121"/>
    <mergeCell ref="B122:G122"/>
    <mergeCell ref="B111:G111"/>
    <mergeCell ref="B112:G112"/>
    <mergeCell ref="B113:G113"/>
    <mergeCell ref="B114:G114"/>
    <mergeCell ref="B115:G115"/>
    <mergeCell ref="B116:G116"/>
    <mergeCell ref="B104:G104"/>
    <mergeCell ref="B105:G105"/>
    <mergeCell ref="B106:G106"/>
    <mergeCell ref="B107:G107"/>
    <mergeCell ref="B108:G108"/>
    <mergeCell ref="B97:G97"/>
    <mergeCell ref="B99:G99"/>
    <mergeCell ref="B100:G100"/>
    <mergeCell ref="B101:G101"/>
    <mergeCell ref="B103:G103"/>
    <mergeCell ref="B91:G91"/>
    <mergeCell ref="B92:G92"/>
    <mergeCell ref="B93:G93"/>
    <mergeCell ref="B94:G94"/>
    <mergeCell ref="B95:G95"/>
    <mergeCell ref="B96:G96"/>
    <mergeCell ref="B83:G83"/>
    <mergeCell ref="B87:G87"/>
    <mergeCell ref="B88:G88"/>
    <mergeCell ref="B89:G89"/>
    <mergeCell ref="B90:G90"/>
    <mergeCell ref="B80:G80"/>
    <mergeCell ref="B79:G79"/>
    <mergeCell ref="B81:G81"/>
    <mergeCell ref="B82:G82"/>
    <mergeCell ref="B71:G71"/>
    <mergeCell ref="B73:G73"/>
    <mergeCell ref="B77:G77"/>
    <mergeCell ref="B78:G78"/>
    <mergeCell ref="B64:G64"/>
    <mergeCell ref="B67:G67"/>
    <mergeCell ref="B68:G68"/>
    <mergeCell ref="B69:G69"/>
    <mergeCell ref="B70:G70"/>
    <mergeCell ref="B58:G58"/>
    <mergeCell ref="B59:G59"/>
    <mergeCell ref="B60:G60"/>
    <mergeCell ref="B61:G61"/>
    <mergeCell ref="B62:G62"/>
    <mergeCell ref="B63:G63"/>
    <mergeCell ref="B51:G51"/>
    <mergeCell ref="B52:G52"/>
    <mergeCell ref="B53:G53"/>
    <mergeCell ref="B55:G55"/>
    <mergeCell ref="B56:G56"/>
    <mergeCell ref="B57:G57"/>
    <mergeCell ref="B45:G45"/>
    <mergeCell ref="B46:G46"/>
    <mergeCell ref="B47:G47"/>
    <mergeCell ref="B48:G48"/>
    <mergeCell ref="B49:G49"/>
    <mergeCell ref="B50:G50"/>
    <mergeCell ref="B38:G38"/>
    <mergeCell ref="B39:G39"/>
    <mergeCell ref="B40:G40"/>
    <mergeCell ref="B41:G41"/>
    <mergeCell ref="B43:G43"/>
    <mergeCell ref="B44:G44"/>
    <mergeCell ref="B30:G30"/>
    <mergeCell ref="B33:G33"/>
    <mergeCell ref="B34:G34"/>
    <mergeCell ref="B35:G35"/>
    <mergeCell ref="B36:G36"/>
    <mergeCell ref="B37:G37"/>
    <mergeCell ref="B22:G22"/>
    <mergeCell ref="B23:G23"/>
    <mergeCell ref="B24:G24"/>
    <mergeCell ref="B26:G26"/>
    <mergeCell ref="B27:G27"/>
    <mergeCell ref="B14:G14"/>
    <mergeCell ref="B15:G15"/>
    <mergeCell ref="B17:G17"/>
    <mergeCell ref="B18:G18"/>
    <mergeCell ref="A5:K5"/>
    <mergeCell ref="A6:K6"/>
    <mergeCell ref="A7:K7"/>
    <mergeCell ref="B10:G10"/>
    <mergeCell ref="A2:F2"/>
    <mergeCell ref="A3:D3"/>
    <mergeCell ref="A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B91C8-E7CD-4FC0-92E5-2F50C9C0C74B}">
  <dimension ref="B1:J70"/>
  <sheetViews>
    <sheetView showGridLines="0" workbookViewId="0">
      <pane ySplit="1" topLeftCell="A56" activePane="bottomLeft" state="frozenSplit"/>
      <selection activeCell="L8" activeCellId="9" sqref="G26 T25:T26 U14 K19 N26 J25 M14 S29 S14 L8"/>
      <selection pane="bottomLeft" activeCell="I35" sqref="I35"/>
    </sheetView>
  </sheetViews>
  <sheetFormatPr defaultRowHeight="12.75" x14ac:dyDescent="0.2"/>
  <cols>
    <col min="1" max="1" width="1.28515625" style="133" customWidth="1"/>
    <col min="2" max="2" width="11.5703125" style="133" customWidth="1"/>
    <col min="3" max="3" width="14.28515625" style="133" customWidth="1"/>
    <col min="4" max="4" width="6.28515625" style="133" customWidth="1"/>
    <col min="5" max="5" width="4" style="133" customWidth="1"/>
    <col min="6" max="6" width="18.42578125" style="133" customWidth="1"/>
    <col min="7" max="7" width="17.140625" style="133" customWidth="1"/>
    <col min="8" max="8" width="14.42578125" style="133" customWidth="1"/>
    <col min="9" max="9" width="10.28515625" style="133" customWidth="1"/>
    <col min="10" max="10" width="16.5703125" style="133" customWidth="1"/>
    <col min="11" max="11" width="11.5703125" style="133" customWidth="1"/>
    <col min="12" max="16384" width="9.140625" style="133"/>
  </cols>
  <sheetData>
    <row r="1" spans="2:10" ht="7.9" customHeight="1" x14ac:dyDescent="0.2"/>
    <row r="2" spans="2:10" x14ac:dyDescent="0.2">
      <c r="B2" s="289"/>
      <c r="C2" s="290"/>
      <c r="D2" s="290"/>
      <c r="E2" s="290"/>
      <c r="F2" s="290"/>
    </row>
    <row r="3" spans="2:10" x14ac:dyDescent="0.2">
      <c r="B3" s="290"/>
      <c r="C3" s="290"/>
      <c r="D3" s="290"/>
      <c r="E3" s="290"/>
      <c r="F3" s="290"/>
    </row>
    <row r="4" spans="2:10" x14ac:dyDescent="0.2">
      <c r="B4" s="289"/>
      <c r="C4" s="290"/>
      <c r="D4" s="290"/>
      <c r="E4" s="290"/>
    </row>
    <row r="5" spans="2:10" x14ac:dyDescent="0.2">
      <c r="B5" s="290"/>
      <c r="C5" s="290"/>
      <c r="D5" s="290"/>
      <c r="E5" s="290"/>
    </row>
    <row r="6" spans="2:10" ht="14.1" customHeight="1" x14ac:dyDescent="0.2">
      <c r="B6" s="289"/>
      <c r="C6" s="290"/>
      <c r="D6" s="290"/>
    </row>
    <row r="7" spans="2:10" ht="11.1" customHeight="1" x14ac:dyDescent="0.2">
      <c r="B7" s="286" t="s">
        <v>517</v>
      </c>
      <c r="C7" s="286"/>
      <c r="D7" s="286"/>
      <c r="E7" s="286"/>
      <c r="F7" s="286"/>
      <c r="G7" s="286"/>
      <c r="H7" s="286"/>
      <c r="I7" s="286"/>
    </row>
    <row r="8" spans="2:10" ht="18" customHeight="1" x14ac:dyDescent="0.2">
      <c r="B8" s="286"/>
      <c r="C8" s="286"/>
      <c r="D8" s="286"/>
      <c r="E8" s="286"/>
      <c r="F8" s="286"/>
      <c r="G8" s="286"/>
      <c r="H8" s="286"/>
      <c r="I8" s="286"/>
    </row>
    <row r="9" spans="2:10" ht="5.0999999999999996" customHeight="1" x14ac:dyDescent="0.2">
      <c r="B9" s="286"/>
      <c r="C9" s="286"/>
      <c r="D9" s="286"/>
      <c r="E9" s="286"/>
      <c r="F9" s="286"/>
      <c r="G9" s="286"/>
      <c r="H9" s="286"/>
      <c r="I9" s="286"/>
    </row>
    <row r="10" spans="2:10" ht="45" x14ac:dyDescent="0.25">
      <c r="B10" s="286" t="s">
        <v>234</v>
      </c>
      <c r="C10" s="286"/>
      <c r="D10" s="286"/>
      <c r="E10" s="286"/>
      <c r="F10" s="286"/>
      <c r="G10" s="155" t="s">
        <v>2</v>
      </c>
      <c r="H10" s="155" t="s">
        <v>3</v>
      </c>
      <c r="I10" s="110" t="s">
        <v>4</v>
      </c>
    </row>
    <row r="11" spans="2:10" ht="15" x14ac:dyDescent="0.25">
      <c r="B11" s="130"/>
      <c r="C11" s="288" t="s">
        <v>237</v>
      </c>
      <c r="D11" s="288"/>
      <c r="E11" s="288"/>
      <c r="F11" s="288"/>
      <c r="G11" s="131">
        <f>+G12+G15+G18+G23+G30+G33+G36</f>
        <v>53883074.43</v>
      </c>
      <c r="H11" s="131">
        <v>26077315.899999999</v>
      </c>
      <c r="I11" s="131">
        <f t="shared" ref="I11:I42" si="0">+H11/G11*100</f>
        <v>48.396117288884994</v>
      </c>
      <c r="J11" s="175"/>
    </row>
    <row r="12" spans="2:10" ht="15" x14ac:dyDescent="0.25">
      <c r="B12" s="124" t="s">
        <v>507</v>
      </c>
      <c r="C12" s="287" t="s">
        <v>93</v>
      </c>
      <c r="D12" s="287"/>
      <c r="E12" s="287"/>
      <c r="F12" s="287"/>
      <c r="G12" s="125">
        <f>+G13+G14</f>
        <v>2064115.72</v>
      </c>
      <c r="H12" s="125">
        <v>1569870.2</v>
      </c>
      <c r="I12" s="125">
        <f t="shared" si="0"/>
        <v>76.055338602818253</v>
      </c>
    </row>
    <row r="13" spans="2:10" ht="19.5" customHeight="1" x14ac:dyDescent="0.25">
      <c r="B13" s="110" t="s">
        <v>506</v>
      </c>
      <c r="C13" s="286" t="s">
        <v>93</v>
      </c>
      <c r="D13" s="286"/>
      <c r="E13" s="286"/>
      <c r="F13" s="286"/>
      <c r="G13" s="111">
        <v>1783430</v>
      </c>
      <c r="H13" s="111">
        <v>1369870.2</v>
      </c>
      <c r="I13" s="111">
        <f t="shared" si="0"/>
        <v>76.810987815613728</v>
      </c>
    </row>
    <row r="14" spans="2:10" ht="22.5" customHeight="1" x14ac:dyDescent="0.25">
      <c r="B14" s="110" t="s">
        <v>505</v>
      </c>
      <c r="C14" s="286" t="s">
        <v>504</v>
      </c>
      <c r="D14" s="286"/>
      <c r="E14" s="286"/>
      <c r="F14" s="286"/>
      <c r="G14" s="111">
        <v>280685.71999999997</v>
      </c>
      <c r="H14" s="111">
        <v>200000</v>
      </c>
      <c r="I14" s="111">
        <f t="shared" si="0"/>
        <v>71.254070210625613</v>
      </c>
    </row>
    <row r="15" spans="2:10" ht="15" x14ac:dyDescent="0.25">
      <c r="B15" s="124" t="s">
        <v>516</v>
      </c>
      <c r="C15" s="287" t="s">
        <v>94</v>
      </c>
      <c r="D15" s="287"/>
      <c r="E15" s="287"/>
      <c r="F15" s="287"/>
      <c r="G15" s="125">
        <v>1137010</v>
      </c>
      <c r="H15" s="125">
        <v>575073.18999999994</v>
      </c>
      <c r="I15" s="125">
        <f t="shared" si="0"/>
        <v>50.577672140086719</v>
      </c>
    </row>
    <row r="16" spans="2:10" ht="15" x14ac:dyDescent="0.25">
      <c r="B16" s="110" t="s">
        <v>503</v>
      </c>
      <c r="C16" s="286" t="s">
        <v>502</v>
      </c>
      <c r="D16" s="286"/>
      <c r="E16" s="286"/>
      <c r="F16" s="286"/>
      <c r="G16" s="111">
        <v>1137010</v>
      </c>
      <c r="H16" s="111">
        <v>575073.18999999994</v>
      </c>
      <c r="I16" s="111">
        <f t="shared" si="0"/>
        <v>50.577672140086719</v>
      </c>
    </row>
    <row r="17" spans="2:10" ht="15" x14ac:dyDescent="0.25">
      <c r="B17" s="110" t="s">
        <v>501</v>
      </c>
      <c r="C17" s="286" t="s">
        <v>214</v>
      </c>
      <c r="D17" s="286"/>
      <c r="E17" s="286"/>
      <c r="F17" s="286"/>
      <c r="G17" s="189">
        <v>1137010</v>
      </c>
      <c r="H17" s="111">
        <v>575073.18999999994</v>
      </c>
      <c r="I17" s="111">
        <f t="shared" si="0"/>
        <v>50.577672140086719</v>
      </c>
    </row>
    <row r="18" spans="2:10" ht="15" x14ac:dyDescent="0.25">
      <c r="B18" s="124" t="s">
        <v>515</v>
      </c>
      <c r="C18" s="287" t="s">
        <v>98</v>
      </c>
      <c r="D18" s="287"/>
      <c r="E18" s="287"/>
      <c r="F18" s="287"/>
      <c r="G18" s="125">
        <f>+G19+G22</f>
        <v>47058948.710000001</v>
      </c>
      <c r="H18" s="125">
        <v>23880944.48</v>
      </c>
      <c r="I18" s="125">
        <f t="shared" si="0"/>
        <v>50.746872028880055</v>
      </c>
      <c r="J18" s="136"/>
    </row>
    <row r="19" spans="2:10" ht="23.25" customHeight="1" x14ac:dyDescent="0.25">
      <c r="B19" s="110" t="s">
        <v>500</v>
      </c>
      <c r="C19" s="286" t="s">
        <v>499</v>
      </c>
      <c r="D19" s="286"/>
      <c r="E19" s="286"/>
      <c r="F19" s="286"/>
      <c r="G19" s="111">
        <f>+G20+G21</f>
        <v>1708948.71</v>
      </c>
      <c r="H19" s="111">
        <v>241427.15</v>
      </c>
      <c r="I19" s="111">
        <f t="shared" si="0"/>
        <v>14.127232057186784</v>
      </c>
      <c r="J19" s="136"/>
    </row>
    <row r="20" spans="2:10" ht="24.75" customHeight="1" x14ac:dyDescent="0.25">
      <c r="B20" s="110" t="s">
        <v>498</v>
      </c>
      <c r="C20" s="286" t="s">
        <v>497</v>
      </c>
      <c r="D20" s="286"/>
      <c r="E20" s="286"/>
      <c r="F20" s="286"/>
      <c r="G20" s="111">
        <v>1669812</v>
      </c>
      <c r="H20" s="111">
        <v>241427.15</v>
      </c>
      <c r="I20" s="111">
        <f t="shared" si="0"/>
        <v>14.458343214685247</v>
      </c>
      <c r="J20" s="136"/>
    </row>
    <row r="21" spans="2:10" ht="32.25" customHeight="1" x14ac:dyDescent="0.25">
      <c r="B21" s="110" t="s">
        <v>496</v>
      </c>
      <c r="C21" s="286" t="s">
        <v>495</v>
      </c>
      <c r="D21" s="286"/>
      <c r="E21" s="286"/>
      <c r="F21" s="286"/>
      <c r="G21" s="111">
        <v>39136.71</v>
      </c>
      <c r="H21" s="111">
        <v>0</v>
      </c>
      <c r="I21" s="111">
        <f t="shared" si="0"/>
        <v>0</v>
      </c>
    </row>
    <row r="22" spans="2:10" ht="32.25" customHeight="1" x14ac:dyDescent="0.25">
      <c r="B22" s="110" t="s">
        <v>492</v>
      </c>
      <c r="C22" s="286" t="s">
        <v>493</v>
      </c>
      <c r="D22" s="286"/>
      <c r="E22" s="286"/>
      <c r="F22" s="286"/>
      <c r="G22" s="189">
        <v>45350000</v>
      </c>
      <c r="H22" s="111">
        <v>23880944.48</v>
      </c>
      <c r="I22" s="111">
        <f t="shared" si="0"/>
        <v>52.659194002205069</v>
      </c>
    </row>
    <row r="23" spans="2:10" ht="15" x14ac:dyDescent="0.25">
      <c r="B23" s="124" t="s">
        <v>514</v>
      </c>
      <c r="C23" s="287" t="s">
        <v>103</v>
      </c>
      <c r="D23" s="287"/>
      <c r="E23" s="287"/>
      <c r="F23" s="287"/>
      <c r="G23" s="125">
        <f>+G24+G26+G28</f>
        <v>2761000</v>
      </c>
      <c r="H23" s="125">
        <v>1533318.2</v>
      </c>
      <c r="I23" s="125">
        <f t="shared" si="0"/>
        <v>55.534885910901842</v>
      </c>
    </row>
    <row r="24" spans="2:10" ht="15" customHeight="1" x14ac:dyDescent="0.25">
      <c r="B24" s="110" t="s">
        <v>490</v>
      </c>
      <c r="C24" s="286" t="s">
        <v>144</v>
      </c>
      <c r="D24" s="286"/>
      <c r="E24" s="286"/>
      <c r="F24" s="286"/>
      <c r="G24" s="111">
        <v>20000</v>
      </c>
      <c r="H24" s="111">
        <v>20000</v>
      </c>
      <c r="I24" s="111">
        <f t="shared" si="0"/>
        <v>100</v>
      </c>
    </row>
    <row r="25" spans="2:10" ht="21.75" customHeight="1" x14ac:dyDescent="0.25">
      <c r="B25" s="110"/>
      <c r="C25" s="286" t="s">
        <v>144</v>
      </c>
      <c r="D25" s="286"/>
      <c r="E25" s="286"/>
      <c r="F25" s="286"/>
      <c r="G25" s="189">
        <v>20000</v>
      </c>
      <c r="H25" s="111">
        <v>20000</v>
      </c>
      <c r="I25" s="111">
        <f t="shared" si="0"/>
        <v>100</v>
      </c>
    </row>
    <row r="26" spans="2:10" ht="21.75" customHeight="1" x14ac:dyDescent="0.25">
      <c r="B26" s="110" t="s">
        <v>488</v>
      </c>
      <c r="C26" s="286" t="s">
        <v>487</v>
      </c>
      <c r="D26" s="286"/>
      <c r="E26" s="286"/>
      <c r="F26" s="286"/>
      <c r="G26" s="189">
        <v>340000</v>
      </c>
      <c r="H26" s="111">
        <v>199377.2</v>
      </c>
      <c r="I26" s="111">
        <f t="shared" si="0"/>
        <v>58.640352941176474</v>
      </c>
    </row>
    <row r="27" spans="2:10" ht="21.75" customHeight="1" x14ac:dyDescent="0.25">
      <c r="B27" s="110"/>
      <c r="C27" s="286" t="s">
        <v>487</v>
      </c>
      <c r="D27" s="286"/>
      <c r="E27" s="286"/>
      <c r="F27" s="286"/>
      <c r="G27" s="111">
        <v>340000</v>
      </c>
      <c r="H27" s="111">
        <v>199377.2</v>
      </c>
      <c r="I27" s="111">
        <f t="shared" si="0"/>
        <v>58.640352941176474</v>
      </c>
    </row>
    <row r="28" spans="2:10" ht="21.75" customHeight="1" x14ac:dyDescent="0.25">
      <c r="B28" s="110" t="s">
        <v>484</v>
      </c>
      <c r="C28" s="286" t="s">
        <v>146</v>
      </c>
      <c r="D28" s="286"/>
      <c r="E28" s="286"/>
      <c r="F28" s="286"/>
      <c r="G28" s="189">
        <v>2401000</v>
      </c>
      <c r="H28" s="111">
        <v>1313941</v>
      </c>
      <c r="I28" s="111">
        <f t="shared" si="0"/>
        <v>54.724739691795087</v>
      </c>
    </row>
    <row r="29" spans="2:10" ht="21.75" customHeight="1" x14ac:dyDescent="0.25">
      <c r="B29" s="110"/>
      <c r="C29" s="286" t="s">
        <v>513</v>
      </c>
      <c r="D29" s="286"/>
      <c r="E29" s="286"/>
      <c r="F29" s="286"/>
      <c r="G29" s="111">
        <v>2401000</v>
      </c>
      <c r="H29" s="111">
        <v>1313941</v>
      </c>
      <c r="I29" s="111">
        <f t="shared" si="0"/>
        <v>54.724739691795087</v>
      </c>
    </row>
    <row r="30" spans="2:10" ht="15" x14ac:dyDescent="0.25">
      <c r="B30" s="124" t="s">
        <v>512</v>
      </c>
      <c r="C30" s="287" t="s">
        <v>112</v>
      </c>
      <c r="D30" s="287"/>
      <c r="E30" s="287"/>
      <c r="F30" s="287"/>
      <c r="G30" s="125">
        <v>50000</v>
      </c>
      <c r="H30" s="125">
        <v>85675.839999999997</v>
      </c>
      <c r="I30" s="125">
        <f t="shared" si="0"/>
        <v>171.35167999999999</v>
      </c>
    </row>
    <row r="31" spans="2:10" ht="24.75" customHeight="1" x14ac:dyDescent="0.25">
      <c r="B31" s="110" t="s">
        <v>483</v>
      </c>
      <c r="C31" s="286" t="s">
        <v>482</v>
      </c>
      <c r="D31" s="286"/>
      <c r="E31" s="286"/>
      <c r="F31" s="286"/>
      <c r="G31" s="189">
        <v>50000</v>
      </c>
      <c r="H31" s="111">
        <v>85675.839999999997</v>
      </c>
      <c r="I31" s="111">
        <f t="shared" si="0"/>
        <v>171.35167999999999</v>
      </c>
    </row>
    <row r="32" spans="2:10" ht="24.75" customHeight="1" x14ac:dyDescent="0.25">
      <c r="B32" s="110"/>
      <c r="C32" s="286" t="s">
        <v>479</v>
      </c>
      <c r="D32" s="286"/>
      <c r="E32" s="286"/>
      <c r="F32" s="286"/>
      <c r="G32" s="111">
        <v>50000</v>
      </c>
      <c r="H32" s="111">
        <v>85675.839999999997</v>
      </c>
      <c r="I32" s="111">
        <f t="shared" si="0"/>
        <v>171.35167999999999</v>
      </c>
    </row>
    <row r="33" spans="2:9" ht="31.5" customHeight="1" x14ac:dyDescent="0.25">
      <c r="B33" s="124" t="s">
        <v>511</v>
      </c>
      <c r="C33" s="287" t="s">
        <v>510</v>
      </c>
      <c r="D33" s="287"/>
      <c r="E33" s="287"/>
      <c r="F33" s="287"/>
      <c r="G33" s="125">
        <v>12000</v>
      </c>
      <c r="H33" s="125">
        <v>2304.19</v>
      </c>
      <c r="I33" s="125">
        <f t="shared" si="0"/>
        <v>19.201583333333332</v>
      </c>
    </row>
    <row r="34" spans="2:9" ht="33" customHeight="1" x14ac:dyDescent="0.25">
      <c r="B34" s="110" t="s">
        <v>478</v>
      </c>
      <c r="C34" s="286" t="s">
        <v>477</v>
      </c>
      <c r="D34" s="286"/>
      <c r="E34" s="286"/>
      <c r="F34" s="286"/>
      <c r="G34" s="189">
        <v>12000</v>
      </c>
      <c r="H34" s="111">
        <v>2304.19</v>
      </c>
      <c r="I34" s="111">
        <f t="shared" si="0"/>
        <v>19.201583333333332</v>
      </c>
    </row>
    <row r="35" spans="2:9" ht="33" customHeight="1" x14ac:dyDescent="0.25">
      <c r="B35" s="110"/>
      <c r="C35" s="286" t="s">
        <v>279</v>
      </c>
      <c r="D35" s="286"/>
      <c r="E35" s="286"/>
      <c r="F35" s="286"/>
      <c r="G35" s="111">
        <v>0</v>
      </c>
      <c r="H35" s="111">
        <v>2304.19</v>
      </c>
      <c r="I35" s="111"/>
    </row>
    <row r="36" spans="2:9" ht="33" customHeight="1" x14ac:dyDescent="0.25">
      <c r="B36" s="124" t="s">
        <v>509</v>
      </c>
      <c r="C36" s="287" t="s">
        <v>508</v>
      </c>
      <c r="D36" s="287"/>
      <c r="E36" s="287"/>
      <c r="F36" s="287"/>
      <c r="G36" s="125">
        <v>800000</v>
      </c>
      <c r="H36" s="125">
        <v>0</v>
      </c>
      <c r="I36" s="125">
        <f t="shared" si="0"/>
        <v>0</v>
      </c>
    </row>
    <row r="37" spans="2:9" ht="33" customHeight="1" x14ac:dyDescent="0.25">
      <c r="B37" s="110" t="s">
        <v>472</v>
      </c>
      <c r="C37" s="286" t="s">
        <v>471</v>
      </c>
      <c r="D37" s="286"/>
      <c r="E37" s="286"/>
      <c r="F37" s="286"/>
      <c r="G37" s="111">
        <v>800000</v>
      </c>
      <c r="H37" s="111">
        <v>0</v>
      </c>
      <c r="I37" s="111">
        <f t="shared" si="0"/>
        <v>0</v>
      </c>
    </row>
    <row r="38" spans="2:9" ht="33" customHeight="1" x14ac:dyDescent="0.25">
      <c r="B38" s="110"/>
      <c r="C38" s="286" t="s">
        <v>128</v>
      </c>
      <c r="D38" s="286"/>
      <c r="E38" s="286"/>
      <c r="F38" s="286"/>
      <c r="G38" s="111">
        <v>800000</v>
      </c>
      <c r="H38" s="111">
        <v>0</v>
      </c>
      <c r="I38" s="111">
        <f t="shared" si="0"/>
        <v>0</v>
      </c>
    </row>
    <row r="39" spans="2:9" ht="15" x14ac:dyDescent="0.25">
      <c r="B39" s="130"/>
      <c r="C39" s="288" t="s">
        <v>286</v>
      </c>
      <c r="D39" s="288"/>
      <c r="E39" s="288"/>
      <c r="F39" s="288"/>
      <c r="G39" s="131">
        <f>+G40+G43+G45+G50+G62+G67+G57</f>
        <v>50036839.390000001</v>
      </c>
      <c r="H39" s="131">
        <v>28523787.32</v>
      </c>
      <c r="I39" s="131">
        <f t="shared" si="0"/>
        <v>57.005573628818283</v>
      </c>
    </row>
    <row r="40" spans="2:9" ht="15" x14ac:dyDescent="0.25">
      <c r="B40" s="124" t="s">
        <v>507</v>
      </c>
      <c r="C40" s="287" t="s">
        <v>93</v>
      </c>
      <c r="D40" s="287"/>
      <c r="E40" s="287"/>
      <c r="F40" s="287"/>
      <c r="G40" s="125">
        <f>+G41+G42</f>
        <v>2064115.72</v>
      </c>
      <c r="H40" s="125">
        <v>1569870.2</v>
      </c>
      <c r="I40" s="125">
        <f t="shared" si="0"/>
        <v>76.055338602818253</v>
      </c>
    </row>
    <row r="41" spans="2:9" ht="15" x14ac:dyDescent="0.25">
      <c r="B41" s="110" t="s">
        <v>506</v>
      </c>
      <c r="C41" s="286" t="s">
        <v>93</v>
      </c>
      <c r="D41" s="286"/>
      <c r="E41" s="286"/>
      <c r="F41" s="286"/>
      <c r="G41" s="111">
        <v>1783430</v>
      </c>
      <c r="H41" s="111">
        <v>1369870.2</v>
      </c>
      <c r="I41" s="111">
        <f t="shared" si="0"/>
        <v>76.810987815613728</v>
      </c>
    </row>
    <row r="42" spans="2:9" ht="20.25" customHeight="1" x14ac:dyDescent="0.25">
      <c r="B42" s="110" t="s">
        <v>505</v>
      </c>
      <c r="C42" s="286" t="s">
        <v>504</v>
      </c>
      <c r="D42" s="286"/>
      <c r="E42" s="286"/>
      <c r="F42" s="286"/>
      <c r="G42" s="111">
        <v>280685.71999999997</v>
      </c>
      <c r="H42" s="111">
        <v>200000</v>
      </c>
      <c r="I42" s="111">
        <f t="shared" si="0"/>
        <v>71.254070210625613</v>
      </c>
    </row>
    <row r="43" spans="2:9" ht="15" x14ac:dyDescent="0.25">
      <c r="B43" s="124" t="s">
        <v>503</v>
      </c>
      <c r="C43" s="287" t="s">
        <v>502</v>
      </c>
      <c r="D43" s="287"/>
      <c r="E43" s="287"/>
      <c r="F43" s="287"/>
      <c r="G43" s="125">
        <f>+G44</f>
        <v>972844.19</v>
      </c>
      <c r="H43" s="125">
        <v>377300.93</v>
      </c>
      <c r="I43" s="125">
        <f t="shared" ref="I43:I69" si="1">+H43/G43*100</f>
        <v>38.783284505199134</v>
      </c>
    </row>
    <row r="44" spans="2:9" ht="15" x14ac:dyDescent="0.25">
      <c r="B44" s="110" t="s">
        <v>501</v>
      </c>
      <c r="C44" s="286" t="s">
        <v>214</v>
      </c>
      <c r="D44" s="286"/>
      <c r="E44" s="286"/>
      <c r="F44" s="286"/>
      <c r="G44" s="111">
        <v>972844.19</v>
      </c>
      <c r="H44" s="111">
        <v>377300.93</v>
      </c>
      <c r="I44" s="111">
        <f t="shared" si="1"/>
        <v>38.783284505199134</v>
      </c>
    </row>
    <row r="45" spans="2:9" ht="27.75" customHeight="1" x14ac:dyDescent="0.25">
      <c r="B45" s="124" t="s">
        <v>515</v>
      </c>
      <c r="C45" s="287" t="s">
        <v>101</v>
      </c>
      <c r="D45" s="287"/>
      <c r="E45" s="287"/>
      <c r="F45" s="287"/>
      <c r="G45" s="125">
        <f>+G46+G47+G48</f>
        <v>43298001.460000001</v>
      </c>
      <c r="H45" s="125">
        <v>241427.15</v>
      </c>
      <c r="I45" s="125">
        <f t="shared" si="1"/>
        <v>0.55759421187843428</v>
      </c>
    </row>
    <row r="46" spans="2:9" ht="25.5" customHeight="1" x14ac:dyDescent="0.25">
      <c r="B46" s="110" t="s">
        <v>498</v>
      </c>
      <c r="C46" s="286" t="s">
        <v>497</v>
      </c>
      <c r="D46" s="286"/>
      <c r="E46" s="286"/>
      <c r="F46" s="286"/>
      <c r="G46" s="111">
        <v>1669812</v>
      </c>
      <c r="H46" s="111">
        <v>241427.15</v>
      </c>
      <c r="I46" s="111">
        <f t="shared" si="1"/>
        <v>14.458343214685247</v>
      </c>
    </row>
    <row r="47" spans="2:9" ht="25.5" customHeight="1" x14ac:dyDescent="0.25">
      <c r="B47" s="110" t="s">
        <v>496</v>
      </c>
      <c r="C47" s="286" t="s">
        <v>495</v>
      </c>
      <c r="D47" s="286"/>
      <c r="E47" s="286"/>
      <c r="F47" s="286"/>
      <c r="G47" s="111">
        <v>39136.71</v>
      </c>
      <c r="H47" s="111">
        <v>0</v>
      </c>
      <c r="I47" s="111">
        <f t="shared" si="1"/>
        <v>0</v>
      </c>
    </row>
    <row r="48" spans="2:9" ht="25.5" customHeight="1" x14ac:dyDescent="0.25">
      <c r="B48" s="110" t="s">
        <v>494</v>
      </c>
      <c r="C48" s="286" t="s">
        <v>493</v>
      </c>
      <c r="D48" s="286"/>
      <c r="E48" s="286"/>
      <c r="F48" s="286"/>
      <c r="G48" s="111">
        <v>41589052.75</v>
      </c>
      <c r="H48" s="111">
        <v>25120295.219999999</v>
      </c>
      <c r="I48" s="111">
        <f t="shared" si="1"/>
        <v>60.401219934012559</v>
      </c>
    </row>
    <row r="49" spans="2:9" ht="15" x14ac:dyDescent="0.25">
      <c r="B49" s="110" t="s">
        <v>492</v>
      </c>
      <c r="C49" s="286" t="s">
        <v>191</v>
      </c>
      <c r="D49" s="286"/>
      <c r="E49" s="286"/>
      <c r="F49" s="286"/>
      <c r="G49" s="111">
        <v>41589052.75</v>
      </c>
      <c r="H49" s="111">
        <v>25120295.219999999</v>
      </c>
      <c r="I49" s="111">
        <f t="shared" si="1"/>
        <v>60.401219934012559</v>
      </c>
    </row>
    <row r="50" spans="2:9" ht="15" x14ac:dyDescent="0.25">
      <c r="B50" s="124" t="s">
        <v>491</v>
      </c>
      <c r="C50" s="287" t="s">
        <v>105</v>
      </c>
      <c r="D50" s="287"/>
      <c r="E50" s="287"/>
      <c r="F50" s="287"/>
      <c r="G50" s="125">
        <f>+G51+G52+G55</f>
        <v>2800329.98</v>
      </c>
      <c r="H50" s="125">
        <v>0</v>
      </c>
      <c r="I50" s="125">
        <f t="shared" si="1"/>
        <v>0</v>
      </c>
    </row>
    <row r="51" spans="2:9" ht="15" x14ac:dyDescent="0.25">
      <c r="B51" s="110" t="s">
        <v>490</v>
      </c>
      <c r="C51" s="286" t="s">
        <v>144</v>
      </c>
      <c r="D51" s="286"/>
      <c r="E51" s="286"/>
      <c r="F51" s="286"/>
      <c r="G51" s="111">
        <v>20000</v>
      </c>
      <c r="H51" s="111">
        <v>0</v>
      </c>
      <c r="I51" s="111">
        <f t="shared" si="1"/>
        <v>0</v>
      </c>
    </row>
    <row r="52" spans="2:9" ht="15" x14ac:dyDescent="0.25">
      <c r="B52" s="110" t="s">
        <v>489</v>
      </c>
      <c r="C52" s="286" t="s">
        <v>107</v>
      </c>
      <c r="D52" s="286"/>
      <c r="E52" s="286"/>
      <c r="F52" s="286"/>
      <c r="G52" s="111">
        <f>+G53+G54</f>
        <v>379329.98</v>
      </c>
      <c r="H52" s="111">
        <v>219049.25</v>
      </c>
      <c r="I52" s="111">
        <f t="shared" si="1"/>
        <v>57.746358460778666</v>
      </c>
    </row>
    <row r="53" spans="2:9" ht="15" x14ac:dyDescent="0.25">
      <c r="B53" s="110" t="s">
        <v>488</v>
      </c>
      <c r="C53" s="286" t="s">
        <v>487</v>
      </c>
      <c r="D53" s="286"/>
      <c r="E53" s="286"/>
      <c r="F53" s="286"/>
      <c r="G53" s="111">
        <v>340000</v>
      </c>
      <c r="H53" s="111">
        <v>218149.25</v>
      </c>
      <c r="I53" s="111">
        <f t="shared" si="1"/>
        <v>64.161544117647068</v>
      </c>
    </row>
    <row r="54" spans="2:9" ht="15" x14ac:dyDescent="0.25">
      <c r="B54" s="110" t="s">
        <v>486</v>
      </c>
      <c r="C54" s="286" t="s">
        <v>485</v>
      </c>
      <c r="D54" s="286"/>
      <c r="E54" s="286"/>
      <c r="F54" s="286"/>
      <c r="G54" s="111">
        <v>39329.980000000003</v>
      </c>
      <c r="H54" s="111">
        <v>900</v>
      </c>
      <c r="I54" s="111">
        <f t="shared" si="1"/>
        <v>2.2883306831073904</v>
      </c>
    </row>
    <row r="55" spans="2:9" ht="29.25" customHeight="1" x14ac:dyDescent="0.25">
      <c r="B55" s="110" t="s">
        <v>484</v>
      </c>
      <c r="C55" s="286" t="s">
        <v>146</v>
      </c>
      <c r="D55" s="286"/>
      <c r="E55" s="286"/>
      <c r="F55" s="286"/>
      <c r="G55" s="111">
        <v>2401000</v>
      </c>
      <c r="H55" s="111">
        <v>909657.11</v>
      </c>
      <c r="I55" s="111">
        <f t="shared" si="1"/>
        <v>37.886593502707207</v>
      </c>
    </row>
    <row r="56" spans="2:9" ht="15" x14ac:dyDescent="0.25">
      <c r="B56" s="110"/>
      <c r="C56" s="286" t="s">
        <v>105</v>
      </c>
      <c r="D56" s="286"/>
      <c r="E56" s="286"/>
      <c r="F56" s="286"/>
      <c r="G56" s="111">
        <v>2401000</v>
      </c>
      <c r="H56" s="111">
        <v>909657.11</v>
      </c>
      <c r="I56" s="111">
        <f t="shared" si="1"/>
        <v>37.886593502707207</v>
      </c>
    </row>
    <row r="57" spans="2:9" ht="15" x14ac:dyDescent="0.25">
      <c r="B57" s="124" t="s">
        <v>483</v>
      </c>
      <c r="C57" s="287" t="s">
        <v>482</v>
      </c>
      <c r="D57" s="287"/>
      <c r="E57" s="287"/>
      <c r="F57" s="287"/>
      <c r="G57" s="125">
        <f>+G58+G60</f>
        <v>71189.17</v>
      </c>
      <c r="H57" s="125">
        <v>67828.59</v>
      </c>
      <c r="I57" s="125">
        <f t="shared" si="1"/>
        <v>95.279366229441919</v>
      </c>
    </row>
    <row r="58" spans="2:9" ht="15" x14ac:dyDescent="0.25">
      <c r="B58" s="110" t="s">
        <v>481</v>
      </c>
      <c r="C58" s="286" t="s">
        <v>147</v>
      </c>
      <c r="D58" s="286"/>
      <c r="E58" s="286"/>
      <c r="F58" s="286"/>
      <c r="G58" s="111">
        <v>50000</v>
      </c>
      <c r="H58" s="111">
        <v>46639.42</v>
      </c>
      <c r="I58" s="111">
        <f t="shared" si="1"/>
        <v>93.278840000000002</v>
      </c>
    </row>
    <row r="59" spans="2:9" ht="24" customHeight="1" x14ac:dyDescent="0.25">
      <c r="B59" s="110"/>
      <c r="C59" s="286" t="s">
        <v>479</v>
      </c>
      <c r="D59" s="286"/>
      <c r="E59" s="286"/>
      <c r="F59" s="286"/>
      <c r="G59" s="111">
        <v>25000</v>
      </c>
      <c r="H59" s="111">
        <v>39.049999999999997</v>
      </c>
      <c r="I59" s="111">
        <f t="shared" si="1"/>
        <v>0.15619999999999998</v>
      </c>
    </row>
    <row r="60" spans="2:9" ht="15" x14ac:dyDescent="0.25">
      <c r="B60" s="110" t="s">
        <v>480</v>
      </c>
      <c r="C60" s="286" t="s">
        <v>148</v>
      </c>
      <c r="D60" s="286"/>
      <c r="E60" s="286"/>
      <c r="F60" s="286"/>
      <c r="G60" s="111">
        <v>21189.17</v>
      </c>
      <c r="H60" s="111">
        <v>21189.17</v>
      </c>
      <c r="I60" s="111">
        <f t="shared" si="1"/>
        <v>100</v>
      </c>
    </row>
    <row r="61" spans="2:9" ht="32.25" customHeight="1" x14ac:dyDescent="0.25">
      <c r="B61" s="110"/>
      <c r="C61" s="286" t="s">
        <v>479</v>
      </c>
      <c r="D61" s="286"/>
      <c r="E61" s="286"/>
      <c r="F61" s="286"/>
      <c r="G61" s="111">
        <v>21189.17</v>
      </c>
      <c r="H61" s="111">
        <v>21189.17</v>
      </c>
      <c r="I61" s="111">
        <f t="shared" si="1"/>
        <v>100</v>
      </c>
    </row>
    <row r="62" spans="2:9" ht="42" customHeight="1" x14ac:dyDescent="0.25">
      <c r="B62" s="124" t="s">
        <v>478</v>
      </c>
      <c r="C62" s="287" t="s">
        <v>477</v>
      </c>
      <c r="D62" s="287"/>
      <c r="E62" s="287"/>
      <c r="F62" s="287"/>
      <c r="G62" s="125">
        <f>+G63+G65</f>
        <v>30358.87</v>
      </c>
      <c r="H62" s="125">
        <v>18358.87</v>
      </c>
      <c r="I62" s="125">
        <f t="shared" si="1"/>
        <v>60.472837098350496</v>
      </c>
    </row>
    <row r="63" spans="2:9" ht="49.5" customHeight="1" x14ac:dyDescent="0.25">
      <c r="B63" s="110" t="s">
        <v>476</v>
      </c>
      <c r="C63" s="286" t="s">
        <v>196</v>
      </c>
      <c r="D63" s="286"/>
      <c r="E63" s="286"/>
      <c r="F63" s="286"/>
      <c r="G63" s="111">
        <v>12000</v>
      </c>
      <c r="H63" s="111">
        <v>0</v>
      </c>
      <c r="I63" s="111">
        <f t="shared" si="1"/>
        <v>0</v>
      </c>
    </row>
    <row r="64" spans="2:9" ht="28.5" customHeight="1" x14ac:dyDescent="0.25">
      <c r="B64" s="110"/>
      <c r="C64" s="286" t="s">
        <v>473</v>
      </c>
      <c r="D64" s="286"/>
      <c r="E64" s="286"/>
      <c r="F64" s="286"/>
      <c r="G64" s="111">
        <v>12000</v>
      </c>
      <c r="H64" s="111">
        <v>0</v>
      </c>
      <c r="I64" s="111">
        <f t="shared" si="1"/>
        <v>0</v>
      </c>
    </row>
    <row r="65" spans="2:9" ht="49.5" customHeight="1" x14ac:dyDescent="0.25">
      <c r="B65" s="110" t="s">
        <v>475</v>
      </c>
      <c r="C65" s="286" t="s">
        <v>474</v>
      </c>
      <c r="D65" s="286"/>
      <c r="E65" s="286"/>
      <c r="F65" s="286"/>
      <c r="G65" s="111">
        <v>18358.87</v>
      </c>
      <c r="H65" s="111">
        <v>18358.87</v>
      </c>
      <c r="I65" s="111">
        <f t="shared" si="1"/>
        <v>100</v>
      </c>
    </row>
    <row r="66" spans="2:9" ht="24" customHeight="1" x14ac:dyDescent="0.25">
      <c r="B66" s="110"/>
      <c r="C66" s="286" t="s">
        <v>473</v>
      </c>
      <c r="D66" s="286"/>
      <c r="E66" s="286"/>
      <c r="F66" s="286"/>
      <c r="G66" s="111">
        <v>18358.87</v>
      </c>
      <c r="H66" s="111">
        <v>18358.87</v>
      </c>
      <c r="I66" s="111">
        <f t="shared" si="1"/>
        <v>100</v>
      </c>
    </row>
    <row r="67" spans="2:9" ht="37.5" customHeight="1" x14ac:dyDescent="0.25">
      <c r="B67" s="124" t="s">
        <v>472</v>
      </c>
      <c r="C67" s="287" t="s">
        <v>471</v>
      </c>
      <c r="D67" s="287"/>
      <c r="E67" s="287"/>
      <c r="F67" s="287"/>
      <c r="G67" s="125">
        <f>+G68</f>
        <v>800000</v>
      </c>
      <c r="H67" s="125">
        <v>0</v>
      </c>
      <c r="I67" s="125">
        <f t="shared" si="1"/>
        <v>0</v>
      </c>
    </row>
    <row r="68" spans="2:9" ht="33" customHeight="1" x14ac:dyDescent="0.25">
      <c r="B68" s="110" t="s">
        <v>470</v>
      </c>
      <c r="C68" s="286" t="s">
        <v>469</v>
      </c>
      <c r="D68" s="286"/>
      <c r="E68" s="286"/>
      <c r="F68" s="286"/>
      <c r="G68" s="111">
        <v>800000</v>
      </c>
      <c r="H68" s="111">
        <v>0</v>
      </c>
      <c r="I68" s="111">
        <f t="shared" si="1"/>
        <v>0</v>
      </c>
    </row>
    <row r="69" spans="2:9" ht="25.5" hidden="1" customHeight="1" x14ac:dyDescent="0.25">
      <c r="B69" s="110"/>
      <c r="C69" s="286" t="s">
        <v>469</v>
      </c>
      <c r="D69" s="286"/>
      <c r="E69" s="286"/>
      <c r="F69" s="286"/>
      <c r="G69" s="111">
        <v>800000</v>
      </c>
      <c r="H69" s="111">
        <v>0</v>
      </c>
      <c r="I69" s="111">
        <f t="shared" si="1"/>
        <v>0</v>
      </c>
    </row>
    <row r="70" spans="2:9" ht="12" customHeight="1" x14ac:dyDescent="0.2"/>
  </sheetData>
  <mergeCells count="64">
    <mergeCell ref="B10:F10"/>
    <mergeCell ref="B2:F3"/>
    <mergeCell ref="B4:E5"/>
    <mergeCell ref="B6:D6"/>
    <mergeCell ref="C19:F19"/>
    <mergeCell ref="C18:F18"/>
    <mergeCell ref="C16:F16"/>
    <mergeCell ref="C17:F17"/>
    <mergeCell ref="C11:F11"/>
    <mergeCell ref="C15:F15"/>
    <mergeCell ref="C20:F20"/>
    <mergeCell ref="C21:F21"/>
    <mergeCell ref="C24:F24"/>
    <mergeCell ref="C25:F25"/>
    <mergeCell ref="C23:F23"/>
    <mergeCell ref="C22:F22"/>
    <mergeCell ref="C32:F32"/>
    <mergeCell ref="C28:F28"/>
    <mergeCell ref="C29:F29"/>
    <mergeCell ref="C27:F27"/>
    <mergeCell ref="C26:F26"/>
    <mergeCell ref="C49:F49"/>
    <mergeCell ref="C47:F47"/>
    <mergeCell ref="C45:F45"/>
    <mergeCell ref="C46:F46"/>
    <mergeCell ref="C30:F30"/>
    <mergeCell ref="C31:F31"/>
    <mergeCell ref="C42:F42"/>
    <mergeCell ref="C41:F41"/>
    <mergeCell ref="C38:F38"/>
    <mergeCell ref="C39:F39"/>
    <mergeCell ref="C36:F36"/>
    <mergeCell ref="C37:F37"/>
    <mergeCell ref="C35:F35"/>
    <mergeCell ref="C34:F34"/>
    <mergeCell ref="C33:F33"/>
    <mergeCell ref="C40:F40"/>
    <mergeCell ref="C64:F64"/>
    <mergeCell ref="C62:F62"/>
    <mergeCell ref="C60:F60"/>
    <mergeCell ref="C61:F61"/>
    <mergeCell ref="C59:F59"/>
    <mergeCell ref="C63:F63"/>
    <mergeCell ref="C57:F57"/>
    <mergeCell ref="C58:F58"/>
    <mergeCell ref="B7:I9"/>
    <mergeCell ref="C12:F12"/>
    <mergeCell ref="C13:F13"/>
    <mergeCell ref="C14:F14"/>
    <mergeCell ref="C43:F43"/>
    <mergeCell ref="C44:F44"/>
    <mergeCell ref="C56:F56"/>
    <mergeCell ref="C55:F55"/>
    <mergeCell ref="C54:F54"/>
    <mergeCell ref="C52:F52"/>
    <mergeCell ref="C53:F53"/>
    <mergeCell ref="C50:F50"/>
    <mergeCell ref="C51:F51"/>
    <mergeCell ref="C48:F48"/>
    <mergeCell ref="C69:F69"/>
    <mergeCell ref="C67:F67"/>
    <mergeCell ref="C68:F68"/>
    <mergeCell ref="C66:F66"/>
    <mergeCell ref="C65:F65"/>
  </mergeCells>
  <pageMargins left="0" right="0" top="0" bottom="0.39375000000000004" header="0" footer="0"/>
  <pageSetup paperSize="0" orientation="portrait" horizontalDpi="0" verticalDpi="0"/>
  <headerFooter alignWithMargins="0">
    <oddFooter xml:space="preserve">&amp;L&amp;"Arial"&amp;8 Lista: LCW148RBPR &amp;C&amp;"Arial"&amp;8 Stranica 
&amp;B&amp;P&amp;B &amp;R&amp;"Arial"&amp;8 * OBRADA LC *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29B13-1C51-4455-8F8F-7BE6B14E6602}">
  <dimension ref="B1:L350"/>
  <sheetViews>
    <sheetView showGridLines="0" workbookViewId="0">
      <pane ySplit="1" topLeftCell="A5" activePane="bottomLeft" state="frozenSplit"/>
      <selection pane="bottomLeft" activeCell="W24" sqref="W24"/>
    </sheetView>
  </sheetViews>
  <sheetFormatPr defaultRowHeight="12.75" x14ac:dyDescent="0.2"/>
  <cols>
    <col min="1" max="1" width="1.28515625" style="133" customWidth="1"/>
    <col min="2" max="2" width="11.5703125" style="133" customWidth="1"/>
    <col min="3" max="3" width="14.28515625" style="133" customWidth="1"/>
    <col min="4" max="4" width="6.28515625" style="133" customWidth="1"/>
    <col min="5" max="5" width="4" style="133" customWidth="1"/>
    <col min="6" max="6" width="4.85546875" style="133" customWidth="1"/>
    <col min="7" max="7" width="12.140625" style="133" customWidth="1"/>
    <col min="8" max="8" width="7" style="133" customWidth="1"/>
    <col min="9" max="9" width="0.85546875" style="133" customWidth="1"/>
    <col min="10" max="10" width="3.28515625" style="133" customWidth="1"/>
    <col min="11" max="11" width="10.28515625" style="133" customWidth="1"/>
    <col min="12" max="12" width="1" style="133" customWidth="1"/>
    <col min="13" max="13" width="0" style="133" hidden="1" customWidth="1"/>
    <col min="14" max="14" width="1.140625" style="133" customWidth="1"/>
    <col min="15" max="256" width="9.140625" style="133"/>
    <col min="257" max="257" width="1.28515625" style="133" customWidth="1"/>
    <col min="258" max="258" width="11.5703125" style="133" customWidth="1"/>
    <col min="259" max="259" width="14.28515625" style="133" customWidth="1"/>
    <col min="260" max="260" width="6.28515625" style="133" customWidth="1"/>
    <col min="261" max="261" width="4" style="133" customWidth="1"/>
    <col min="262" max="262" width="4.85546875" style="133" customWidth="1"/>
    <col min="263" max="263" width="12.140625" style="133" customWidth="1"/>
    <col min="264" max="264" width="7" style="133" customWidth="1"/>
    <col min="265" max="265" width="0.85546875" style="133" customWidth="1"/>
    <col min="266" max="266" width="3.28515625" style="133" customWidth="1"/>
    <col min="267" max="267" width="10.28515625" style="133" customWidth="1"/>
    <col min="268" max="268" width="1" style="133" customWidth="1"/>
    <col min="269" max="269" width="0" style="133" hidden="1" customWidth="1"/>
    <col min="270" max="270" width="1.140625" style="133" customWidth="1"/>
    <col min="271" max="512" width="9.140625" style="133"/>
    <col min="513" max="513" width="1.28515625" style="133" customWidth="1"/>
    <col min="514" max="514" width="11.5703125" style="133" customWidth="1"/>
    <col min="515" max="515" width="14.28515625" style="133" customWidth="1"/>
    <col min="516" max="516" width="6.28515625" style="133" customWidth="1"/>
    <col min="517" max="517" width="4" style="133" customWidth="1"/>
    <col min="518" max="518" width="4.85546875" style="133" customWidth="1"/>
    <col min="519" max="519" width="12.140625" style="133" customWidth="1"/>
    <col min="520" max="520" width="7" style="133" customWidth="1"/>
    <col min="521" max="521" width="0.85546875" style="133" customWidth="1"/>
    <col min="522" max="522" width="3.28515625" style="133" customWidth="1"/>
    <col min="523" max="523" width="10.28515625" style="133" customWidth="1"/>
    <col min="524" max="524" width="1" style="133" customWidth="1"/>
    <col min="525" max="525" width="0" style="133" hidden="1" customWidth="1"/>
    <col min="526" max="526" width="1.140625" style="133" customWidth="1"/>
    <col min="527" max="768" width="9.140625" style="133"/>
    <col min="769" max="769" width="1.28515625" style="133" customWidth="1"/>
    <col min="770" max="770" width="11.5703125" style="133" customWidth="1"/>
    <col min="771" max="771" width="14.28515625" style="133" customWidth="1"/>
    <col min="772" max="772" width="6.28515625" style="133" customWidth="1"/>
    <col min="773" max="773" width="4" style="133" customWidth="1"/>
    <col min="774" max="774" width="4.85546875" style="133" customWidth="1"/>
    <col min="775" max="775" width="12.140625" style="133" customWidth="1"/>
    <col min="776" max="776" width="7" style="133" customWidth="1"/>
    <col min="777" max="777" width="0.85546875" style="133" customWidth="1"/>
    <col min="778" max="778" width="3.28515625" style="133" customWidth="1"/>
    <col min="779" max="779" width="10.28515625" style="133" customWidth="1"/>
    <col min="780" max="780" width="1" style="133" customWidth="1"/>
    <col min="781" max="781" width="0" style="133" hidden="1" customWidth="1"/>
    <col min="782" max="782" width="1.140625" style="133" customWidth="1"/>
    <col min="783" max="1024" width="9.140625" style="133"/>
    <col min="1025" max="1025" width="1.28515625" style="133" customWidth="1"/>
    <col min="1026" max="1026" width="11.5703125" style="133" customWidth="1"/>
    <col min="1027" max="1027" width="14.28515625" style="133" customWidth="1"/>
    <col min="1028" max="1028" width="6.28515625" style="133" customWidth="1"/>
    <col min="1029" max="1029" width="4" style="133" customWidth="1"/>
    <col min="1030" max="1030" width="4.85546875" style="133" customWidth="1"/>
    <col min="1031" max="1031" width="12.140625" style="133" customWidth="1"/>
    <col min="1032" max="1032" width="7" style="133" customWidth="1"/>
    <col min="1033" max="1033" width="0.85546875" style="133" customWidth="1"/>
    <col min="1034" max="1034" width="3.28515625" style="133" customWidth="1"/>
    <col min="1035" max="1035" width="10.28515625" style="133" customWidth="1"/>
    <col min="1036" max="1036" width="1" style="133" customWidth="1"/>
    <col min="1037" max="1037" width="0" style="133" hidden="1" customWidth="1"/>
    <col min="1038" max="1038" width="1.140625" style="133" customWidth="1"/>
    <col min="1039" max="1280" width="9.140625" style="133"/>
    <col min="1281" max="1281" width="1.28515625" style="133" customWidth="1"/>
    <col min="1282" max="1282" width="11.5703125" style="133" customWidth="1"/>
    <col min="1283" max="1283" width="14.28515625" style="133" customWidth="1"/>
    <col min="1284" max="1284" width="6.28515625" style="133" customWidth="1"/>
    <col min="1285" max="1285" width="4" style="133" customWidth="1"/>
    <col min="1286" max="1286" width="4.85546875" style="133" customWidth="1"/>
    <col min="1287" max="1287" width="12.140625" style="133" customWidth="1"/>
    <col min="1288" max="1288" width="7" style="133" customWidth="1"/>
    <col min="1289" max="1289" width="0.85546875" style="133" customWidth="1"/>
    <col min="1290" max="1290" width="3.28515625" style="133" customWidth="1"/>
    <col min="1291" max="1291" width="10.28515625" style="133" customWidth="1"/>
    <col min="1292" max="1292" width="1" style="133" customWidth="1"/>
    <col min="1293" max="1293" width="0" style="133" hidden="1" customWidth="1"/>
    <col min="1294" max="1294" width="1.140625" style="133" customWidth="1"/>
    <col min="1295" max="1536" width="9.140625" style="133"/>
    <col min="1537" max="1537" width="1.28515625" style="133" customWidth="1"/>
    <col min="1538" max="1538" width="11.5703125" style="133" customWidth="1"/>
    <col min="1539" max="1539" width="14.28515625" style="133" customWidth="1"/>
    <col min="1540" max="1540" width="6.28515625" style="133" customWidth="1"/>
    <col min="1541" max="1541" width="4" style="133" customWidth="1"/>
    <col min="1542" max="1542" width="4.85546875" style="133" customWidth="1"/>
    <col min="1543" max="1543" width="12.140625" style="133" customWidth="1"/>
    <col min="1544" max="1544" width="7" style="133" customWidth="1"/>
    <col min="1545" max="1545" width="0.85546875" style="133" customWidth="1"/>
    <col min="1546" max="1546" width="3.28515625" style="133" customWidth="1"/>
    <col min="1547" max="1547" width="10.28515625" style="133" customWidth="1"/>
    <col min="1548" max="1548" width="1" style="133" customWidth="1"/>
    <col min="1549" max="1549" width="0" style="133" hidden="1" customWidth="1"/>
    <col min="1550" max="1550" width="1.140625" style="133" customWidth="1"/>
    <col min="1551" max="1792" width="9.140625" style="133"/>
    <col min="1793" max="1793" width="1.28515625" style="133" customWidth="1"/>
    <col min="1794" max="1794" width="11.5703125" style="133" customWidth="1"/>
    <col min="1795" max="1795" width="14.28515625" style="133" customWidth="1"/>
    <col min="1796" max="1796" width="6.28515625" style="133" customWidth="1"/>
    <col min="1797" max="1797" width="4" style="133" customWidth="1"/>
    <col min="1798" max="1798" width="4.85546875" style="133" customWidth="1"/>
    <col min="1799" max="1799" width="12.140625" style="133" customWidth="1"/>
    <col min="1800" max="1800" width="7" style="133" customWidth="1"/>
    <col min="1801" max="1801" width="0.85546875" style="133" customWidth="1"/>
    <col min="1802" max="1802" width="3.28515625" style="133" customWidth="1"/>
    <col min="1803" max="1803" width="10.28515625" style="133" customWidth="1"/>
    <col min="1804" max="1804" width="1" style="133" customWidth="1"/>
    <col min="1805" max="1805" width="0" style="133" hidden="1" customWidth="1"/>
    <col min="1806" max="1806" width="1.140625" style="133" customWidth="1"/>
    <col min="1807" max="2048" width="9.140625" style="133"/>
    <col min="2049" max="2049" width="1.28515625" style="133" customWidth="1"/>
    <col min="2050" max="2050" width="11.5703125" style="133" customWidth="1"/>
    <col min="2051" max="2051" width="14.28515625" style="133" customWidth="1"/>
    <col min="2052" max="2052" width="6.28515625" style="133" customWidth="1"/>
    <col min="2053" max="2053" width="4" style="133" customWidth="1"/>
    <col min="2054" max="2054" width="4.85546875" style="133" customWidth="1"/>
    <col min="2055" max="2055" width="12.140625" style="133" customWidth="1"/>
    <col min="2056" max="2056" width="7" style="133" customWidth="1"/>
    <col min="2057" max="2057" width="0.85546875" style="133" customWidth="1"/>
    <col min="2058" max="2058" width="3.28515625" style="133" customWidth="1"/>
    <col min="2059" max="2059" width="10.28515625" style="133" customWidth="1"/>
    <col min="2060" max="2060" width="1" style="133" customWidth="1"/>
    <col min="2061" max="2061" width="0" style="133" hidden="1" customWidth="1"/>
    <col min="2062" max="2062" width="1.140625" style="133" customWidth="1"/>
    <col min="2063" max="2304" width="9.140625" style="133"/>
    <col min="2305" max="2305" width="1.28515625" style="133" customWidth="1"/>
    <col min="2306" max="2306" width="11.5703125" style="133" customWidth="1"/>
    <col min="2307" max="2307" width="14.28515625" style="133" customWidth="1"/>
    <col min="2308" max="2308" width="6.28515625" style="133" customWidth="1"/>
    <col min="2309" max="2309" width="4" style="133" customWidth="1"/>
    <col min="2310" max="2310" width="4.85546875" style="133" customWidth="1"/>
    <col min="2311" max="2311" width="12.140625" style="133" customWidth="1"/>
    <col min="2312" max="2312" width="7" style="133" customWidth="1"/>
    <col min="2313" max="2313" width="0.85546875" style="133" customWidth="1"/>
    <col min="2314" max="2314" width="3.28515625" style="133" customWidth="1"/>
    <col min="2315" max="2315" width="10.28515625" style="133" customWidth="1"/>
    <col min="2316" max="2316" width="1" style="133" customWidth="1"/>
    <col min="2317" max="2317" width="0" style="133" hidden="1" customWidth="1"/>
    <col min="2318" max="2318" width="1.140625" style="133" customWidth="1"/>
    <col min="2319" max="2560" width="9.140625" style="133"/>
    <col min="2561" max="2561" width="1.28515625" style="133" customWidth="1"/>
    <col min="2562" max="2562" width="11.5703125" style="133" customWidth="1"/>
    <col min="2563" max="2563" width="14.28515625" style="133" customWidth="1"/>
    <col min="2564" max="2564" width="6.28515625" style="133" customWidth="1"/>
    <col min="2565" max="2565" width="4" style="133" customWidth="1"/>
    <col min="2566" max="2566" width="4.85546875" style="133" customWidth="1"/>
    <col min="2567" max="2567" width="12.140625" style="133" customWidth="1"/>
    <col min="2568" max="2568" width="7" style="133" customWidth="1"/>
    <col min="2569" max="2569" width="0.85546875" style="133" customWidth="1"/>
    <col min="2570" max="2570" width="3.28515625" style="133" customWidth="1"/>
    <col min="2571" max="2571" width="10.28515625" style="133" customWidth="1"/>
    <col min="2572" max="2572" width="1" style="133" customWidth="1"/>
    <col min="2573" max="2573" width="0" style="133" hidden="1" customWidth="1"/>
    <col min="2574" max="2574" width="1.140625" style="133" customWidth="1"/>
    <col min="2575" max="2816" width="9.140625" style="133"/>
    <col min="2817" max="2817" width="1.28515625" style="133" customWidth="1"/>
    <col min="2818" max="2818" width="11.5703125" style="133" customWidth="1"/>
    <col min="2819" max="2819" width="14.28515625" style="133" customWidth="1"/>
    <col min="2820" max="2820" width="6.28515625" style="133" customWidth="1"/>
    <col min="2821" max="2821" width="4" style="133" customWidth="1"/>
    <col min="2822" max="2822" width="4.85546875" style="133" customWidth="1"/>
    <col min="2823" max="2823" width="12.140625" style="133" customWidth="1"/>
    <col min="2824" max="2824" width="7" style="133" customWidth="1"/>
    <col min="2825" max="2825" width="0.85546875" style="133" customWidth="1"/>
    <col min="2826" max="2826" width="3.28515625" style="133" customWidth="1"/>
    <col min="2827" max="2827" width="10.28515625" style="133" customWidth="1"/>
    <col min="2828" max="2828" width="1" style="133" customWidth="1"/>
    <col min="2829" max="2829" width="0" style="133" hidden="1" customWidth="1"/>
    <col min="2830" max="2830" width="1.140625" style="133" customWidth="1"/>
    <col min="2831" max="3072" width="9.140625" style="133"/>
    <col min="3073" max="3073" width="1.28515625" style="133" customWidth="1"/>
    <col min="3074" max="3074" width="11.5703125" style="133" customWidth="1"/>
    <col min="3075" max="3075" width="14.28515625" style="133" customWidth="1"/>
    <col min="3076" max="3076" width="6.28515625" style="133" customWidth="1"/>
    <col min="3077" max="3077" width="4" style="133" customWidth="1"/>
    <col min="3078" max="3078" width="4.85546875" style="133" customWidth="1"/>
    <col min="3079" max="3079" width="12.140625" style="133" customWidth="1"/>
    <col min="3080" max="3080" width="7" style="133" customWidth="1"/>
    <col min="3081" max="3081" width="0.85546875" style="133" customWidth="1"/>
    <col min="3082" max="3082" width="3.28515625" style="133" customWidth="1"/>
    <col min="3083" max="3083" width="10.28515625" style="133" customWidth="1"/>
    <col min="3084" max="3084" width="1" style="133" customWidth="1"/>
    <col min="3085" max="3085" width="0" style="133" hidden="1" customWidth="1"/>
    <col min="3086" max="3086" width="1.140625" style="133" customWidth="1"/>
    <col min="3087" max="3328" width="9.140625" style="133"/>
    <col min="3329" max="3329" width="1.28515625" style="133" customWidth="1"/>
    <col min="3330" max="3330" width="11.5703125" style="133" customWidth="1"/>
    <col min="3331" max="3331" width="14.28515625" style="133" customWidth="1"/>
    <col min="3332" max="3332" width="6.28515625" style="133" customWidth="1"/>
    <col min="3333" max="3333" width="4" style="133" customWidth="1"/>
    <col min="3334" max="3334" width="4.85546875" style="133" customWidth="1"/>
    <col min="3335" max="3335" width="12.140625" style="133" customWidth="1"/>
    <col min="3336" max="3336" width="7" style="133" customWidth="1"/>
    <col min="3337" max="3337" width="0.85546875" style="133" customWidth="1"/>
    <col min="3338" max="3338" width="3.28515625" style="133" customWidth="1"/>
    <col min="3339" max="3339" width="10.28515625" style="133" customWidth="1"/>
    <col min="3340" max="3340" width="1" style="133" customWidth="1"/>
    <col min="3341" max="3341" width="0" style="133" hidden="1" customWidth="1"/>
    <col min="3342" max="3342" width="1.140625" style="133" customWidth="1"/>
    <col min="3343" max="3584" width="9.140625" style="133"/>
    <col min="3585" max="3585" width="1.28515625" style="133" customWidth="1"/>
    <col min="3586" max="3586" width="11.5703125" style="133" customWidth="1"/>
    <col min="3587" max="3587" width="14.28515625" style="133" customWidth="1"/>
    <col min="3588" max="3588" width="6.28515625" style="133" customWidth="1"/>
    <col min="3589" max="3589" width="4" style="133" customWidth="1"/>
    <col min="3590" max="3590" width="4.85546875" style="133" customWidth="1"/>
    <col min="3591" max="3591" width="12.140625" style="133" customWidth="1"/>
    <col min="3592" max="3592" width="7" style="133" customWidth="1"/>
    <col min="3593" max="3593" width="0.85546875" style="133" customWidth="1"/>
    <col min="3594" max="3594" width="3.28515625" style="133" customWidth="1"/>
    <col min="3595" max="3595" width="10.28515625" style="133" customWidth="1"/>
    <col min="3596" max="3596" width="1" style="133" customWidth="1"/>
    <col min="3597" max="3597" width="0" style="133" hidden="1" customWidth="1"/>
    <col min="3598" max="3598" width="1.140625" style="133" customWidth="1"/>
    <col min="3599" max="3840" width="9.140625" style="133"/>
    <col min="3841" max="3841" width="1.28515625" style="133" customWidth="1"/>
    <col min="3842" max="3842" width="11.5703125" style="133" customWidth="1"/>
    <col min="3843" max="3843" width="14.28515625" style="133" customWidth="1"/>
    <col min="3844" max="3844" width="6.28515625" style="133" customWidth="1"/>
    <col min="3845" max="3845" width="4" style="133" customWidth="1"/>
    <col min="3846" max="3846" width="4.85546875" style="133" customWidth="1"/>
    <col min="3847" max="3847" width="12.140625" style="133" customWidth="1"/>
    <col min="3848" max="3848" width="7" style="133" customWidth="1"/>
    <col min="3849" max="3849" width="0.85546875" style="133" customWidth="1"/>
    <col min="3850" max="3850" width="3.28515625" style="133" customWidth="1"/>
    <col min="3851" max="3851" width="10.28515625" style="133" customWidth="1"/>
    <col min="3852" max="3852" width="1" style="133" customWidth="1"/>
    <col min="3853" max="3853" width="0" style="133" hidden="1" customWidth="1"/>
    <col min="3854" max="3854" width="1.140625" style="133" customWidth="1"/>
    <col min="3855" max="4096" width="9.140625" style="133"/>
    <col min="4097" max="4097" width="1.28515625" style="133" customWidth="1"/>
    <col min="4098" max="4098" width="11.5703125" style="133" customWidth="1"/>
    <col min="4099" max="4099" width="14.28515625" style="133" customWidth="1"/>
    <col min="4100" max="4100" width="6.28515625" style="133" customWidth="1"/>
    <col min="4101" max="4101" width="4" style="133" customWidth="1"/>
    <col min="4102" max="4102" width="4.85546875" style="133" customWidth="1"/>
    <col min="4103" max="4103" width="12.140625" style="133" customWidth="1"/>
    <col min="4104" max="4104" width="7" style="133" customWidth="1"/>
    <col min="4105" max="4105" width="0.85546875" style="133" customWidth="1"/>
    <col min="4106" max="4106" width="3.28515625" style="133" customWidth="1"/>
    <col min="4107" max="4107" width="10.28515625" style="133" customWidth="1"/>
    <col min="4108" max="4108" width="1" style="133" customWidth="1"/>
    <col min="4109" max="4109" width="0" style="133" hidden="1" customWidth="1"/>
    <col min="4110" max="4110" width="1.140625" style="133" customWidth="1"/>
    <col min="4111" max="4352" width="9.140625" style="133"/>
    <col min="4353" max="4353" width="1.28515625" style="133" customWidth="1"/>
    <col min="4354" max="4354" width="11.5703125" style="133" customWidth="1"/>
    <col min="4355" max="4355" width="14.28515625" style="133" customWidth="1"/>
    <col min="4356" max="4356" width="6.28515625" style="133" customWidth="1"/>
    <col min="4357" max="4357" width="4" style="133" customWidth="1"/>
    <col min="4358" max="4358" width="4.85546875" style="133" customWidth="1"/>
    <col min="4359" max="4359" width="12.140625" style="133" customWidth="1"/>
    <col min="4360" max="4360" width="7" style="133" customWidth="1"/>
    <col min="4361" max="4361" width="0.85546875" style="133" customWidth="1"/>
    <col min="4362" max="4362" width="3.28515625" style="133" customWidth="1"/>
    <col min="4363" max="4363" width="10.28515625" style="133" customWidth="1"/>
    <col min="4364" max="4364" width="1" style="133" customWidth="1"/>
    <col min="4365" max="4365" width="0" style="133" hidden="1" customWidth="1"/>
    <col min="4366" max="4366" width="1.140625" style="133" customWidth="1"/>
    <col min="4367" max="4608" width="9.140625" style="133"/>
    <col min="4609" max="4609" width="1.28515625" style="133" customWidth="1"/>
    <col min="4610" max="4610" width="11.5703125" style="133" customWidth="1"/>
    <col min="4611" max="4611" width="14.28515625" style="133" customWidth="1"/>
    <col min="4612" max="4612" width="6.28515625" style="133" customWidth="1"/>
    <col min="4613" max="4613" width="4" style="133" customWidth="1"/>
    <col min="4614" max="4614" width="4.85546875" style="133" customWidth="1"/>
    <col min="4615" max="4615" width="12.140625" style="133" customWidth="1"/>
    <col min="4616" max="4616" width="7" style="133" customWidth="1"/>
    <col min="4617" max="4617" width="0.85546875" style="133" customWidth="1"/>
    <col min="4618" max="4618" width="3.28515625" style="133" customWidth="1"/>
    <col min="4619" max="4619" width="10.28515625" style="133" customWidth="1"/>
    <col min="4620" max="4620" width="1" style="133" customWidth="1"/>
    <col min="4621" max="4621" width="0" style="133" hidden="1" customWidth="1"/>
    <col min="4622" max="4622" width="1.140625" style="133" customWidth="1"/>
    <col min="4623" max="4864" width="9.140625" style="133"/>
    <col min="4865" max="4865" width="1.28515625" style="133" customWidth="1"/>
    <col min="4866" max="4866" width="11.5703125" style="133" customWidth="1"/>
    <col min="4867" max="4867" width="14.28515625" style="133" customWidth="1"/>
    <col min="4868" max="4868" width="6.28515625" style="133" customWidth="1"/>
    <col min="4869" max="4869" width="4" style="133" customWidth="1"/>
    <col min="4870" max="4870" width="4.85546875" style="133" customWidth="1"/>
    <col min="4871" max="4871" width="12.140625" style="133" customWidth="1"/>
    <col min="4872" max="4872" width="7" style="133" customWidth="1"/>
    <col min="4873" max="4873" width="0.85546875" style="133" customWidth="1"/>
    <col min="4874" max="4874" width="3.28515625" style="133" customWidth="1"/>
    <col min="4875" max="4875" width="10.28515625" style="133" customWidth="1"/>
    <col min="4876" max="4876" width="1" style="133" customWidth="1"/>
    <col min="4877" max="4877" width="0" style="133" hidden="1" customWidth="1"/>
    <col min="4878" max="4878" width="1.140625" style="133" customWidth="1"/>
    <col min="4879" max="5120" width="9.140625" style="133"/>
    <col min="5121" max="5121" width="1.28515625" style="133" customWidth="1"/>
    <col min="5122" max="5122" width="11.5703125" style="133" customWidth="1"/>
    <col min="5123" max="5123" width="14.28515625" style="133" customWidth="1"/>
    <col min="5124" max="5124" width="6.28515625" style="133" customWidth="1"/>
    <col min="5125" max="5125" width="4" style="133" customWidth="1"/>
    <col min="5126" max="5126" width="4.85546875" style="133" customWidth="1"/>
    <col min="5127" max="5127" width="12.140625" style="133" customWidth="1"/>
    <col min="5128" max="5128" width="7" style="133" customWidth="1"/>
    <col min="5129" max="5129" width="0.85546875" style="133" customWidth="1"/>
    <col min="5130" max="5130" width="3.28515625" style="133" customWidth="1"/>
    <col min="5131" max="5131" width="10.28515625" style="133" customWidth="1"/>
    <col min="5132" max="5132" width="1" style="133" customWidth="1"/>
    <col min="5133" max="5133" width="0" style="133" hidden="1" customWidth="1"/>
    <col min="5134" max="5134" width="1.140625" style="133" customWidth="1"/>
    <col min="5135" max="5376" width="9.140625" style="133"/>
    <col min="5377" max="5377" width="1.28515625" style="133" customWidth="1"/>
    <col min="5378" max="5378" width="11.5703125" style="133" customWidth="1"/>
    <col min="5379" max="5379" width="14.28515625" style="133" customWidth="1"/>
    <col min="5380" max="5380" width="6.28515625" style="133" customWidth="1"/>
    <col min="5381" max="5381" width="4" style="133" customWidth="1"/>
    <col min="5382" max="5382" width="4.85546875" style="133" customWidth="1"/>
    <col min="5383" max="5383" width="12.140625" style="133" customWidth="1"/>
    <col min="5384" max="5384" width="7" style="133" customWidth="1"/>
    <col min="5385" max="5385" width="0.85546875" style="133" customWidth="1"/>
    <col min="5386" max="5386" width="3.28515625" style="133" customWidth="1"/>
    <col min="5387" max="5387" width="10.28515625" style="133" customWidth="1"/>
    <col min="5388" max="5388" width="1" style="133" customWidth="1"/>
    <col min="5389" max="5389" width="0" style="133" hidden="1" customWidth="1"/>
    <col min="5390" max="5390" width="1.140625" style="133" customWidth="1"/>
    <col min="5391" max="5632" width="9.140625" style="133"/>
    <col min="5633" max="5633" width="1.28515625" style="133" customWidth="1"/>
    <col min="5634" max="5634" width="11.5703125" style="133" customWidth="1"/>
    <col min="5635" max="5635" width="14.28515625" style="133" customWidth="1"/>
    <col min="5636" max="5636" width="6.28515625" style="133" customWidth="1"/>
    <col min="5637" max="5637" width="4" style="133" customWidth="1"/>
    <col min="5638" max="5638" width="4.85546875" style="133" customWidth="1"/>
    <col min="5639" max="5639" width="12.140625" style="133" customWidth="1"/>
    <col min="5640" max="5640" width="7" style="133" customWidth="1"/>
    <col min="5641" max="5641" width="0.85546875" style="133" customWidth="1"/>
    <col min="5642" max="5642" width="3.28515625" style="133" customWidth="1"/>
    <col min="5643" max="5643" width="10.28515625" style="133" customWidth="1"/>
    <col min="5644" max="5644" width="1" style="133" customWidth="1"/>
    <col min="5645" max="5645" width="0" style="133" hidden="1" customWidth="1"/>
    <col min="5646" max="5646" width="1.140625" style="133" customWidth="1"/>
    <col min="5647" max="5888" width="9.140625" style="133"/>
    <col min="5889" max="5889" width="1.28515625" style="133" customWidth="1"/>
    <col min="5890" max="5890" width="11.5703125" style="133" customWidth="1"/>
    <col min="5891" max="5891" width="14.28515625" style="133" customWidth="1"/>
    <col min="5892" max="5892" width="6.28515625" style="133" customWidth="1"/>
    <col min="5893" max="5893" width="4" style="133" customWidth="1"/>
    <col min="5894" max="5894" width="4.85546875" style="133" customWidth="1"/>
    <col min="5895" max="5895" width="12.140625" style="133" customWidth="1"/>
    <col min="5896" max="5896" width="7" style="133" customWidth="1"/>
    <col min="5897" max="5897" width="0.85546875" style="133" customWidth="1"/>
    <col min="5898" max="5898" width="3.28515625" style="133" customWidth="1"/>
    <col min="5899" max="5899" width="10.28515625" style="133" customWidth="1"/>
    <col min="5900" max="5900" width="1" style="133" customWidth="1"/>
    <col min="5901" max="5901" width="0" style="133" hidden="1" customWidth="1"/>
    <col min="5902" max="5902" width="1.140625" style="133" customWidth="1"/>
    <col min="5903" max="6144" width="9.140625" style="133"/>
    <col min="6145" max="6145" width="1.28515625" style="133" customWidth="1"/>
    <col min="6146" max="6146" width="11.5703125" style="133" customWidth="1"/>
    <col min="6147" max="6147" width="14.28515625" style="133" customWidth="1"/>
    <col min="6148" max="6148" width="6.28515625" style="133" customWidth="1"/>
    <col min="6149" max="6149" width="4" style="133" customWidth="1"/>
    <col min="6150" max="6150" width="4.85546875" style="133" customWidth="1"/>
    <col min="6151" max="6151" width="12.140625" style="133" customWidth="1"/>
    <col min="6152" max="6152" width="7" style="133" customWidth="1"/>
    <col min="6153" max="6153" width="0.85546875" style="133" customWidth="1"/>
    <col min="6154" max="6154" width="3.28515625" style="133" customWidth="1"/>
    <col min="6155" max="6155" width="10.28515625" style="133" customWidth="1"/>
    <col min="6156" max="6156" width="1" style="133" customWidth="1"/>
    <col min="6157" max="6157" width="0" style="133" hidden="1" customWidth="1"/>
    <col min="6158" max="6158" width="1.140625" style="133" customWidth="1"/>
    <col min="6159" max="6400" width="9.140625" style="133"/>
    <col min="6401" max="6401" width="1.28515625" style="133" customWidth="1"/>
    <col min="6402" max="6402" width="11.5703125" style="133" customWidth="1"/>
    <col min="6403" max="6403" width="14.28515625" style="133" customWidth="1"/>
    <col min="6404" max="6404" width="6.28515625" style="133" customWidth="1"/>
    <col min="6405" max="6405" width="4" style="133" customWidth="1"/>
    <col min="6406" max="6406" width="4.85546875" style="133" customWidth="1"/>
    <col min="6407" max="6407" width="12.140625" style="133" customWidth="1"/>
    <col min="6408" max="6408" width="7" style="133" customWidth="1"/>
    <col min="6409" max="6409" width="0.85546875" style="133" customWidth="1"/>
    <col min="6410" max="6410" width="3.28515625" style="133" customWidth="1"/>
    <col min="6411" max="6411" width="10.28515625" style="133" customWidth="1"/>
    <col min="6412" max="6412" width="1" style="133" customWidth="1"/>
    <col min="6413" max="6413" width="0" style="133" hidden="1" customWidth="1"/>
    <col min="6414" max="6414" width="1.140625" style="133" customWidth="1"/>
    <col min="6415" max="6656" width="9.140625" style="133"/>
    <col min="6657" max="6657" width="1.28515625" style="133" customWidth="1"/>
    <col min="6658" max="6658" width="11.5703125" style="133" customWidth="1"/>
    <col min="6659" max="6659" width="14.28515625" style="133" customWidth="1"/>
    <col min="6660" max="6660" width="6.28515625" style="133" customWidth="1"/>
    <col min="6661" max="6661" width="4" style="133" customWidth="1"/>
    <col min="6662" max="6662" width="4.85546875" style="133" customWidth="1"/>
    <col min="6663" max="6663" width="12.140625" style="133" customWidth="1"/>
    <col min="6664" max="6664" width="7" style="133" customWidth="1"/>
    <col min="6665" max="6665" width="0.85546875" style="133" customWidth="1"/>
    <col min="6666" max="6666" width="3.28515625" style="133" customWidth="1"/>
    <col min="6667" max="6667" width="10.28515625" style="133" customWidth="1"/>
    <col min="6668" max="6668" width="1" style="133" customWidth="1"/>
    <col min="6669" max="6669" width="0" style="133" hidden="1" customWidth="1"/>
    <col min="6670" max="6670" width="1.140625" style="133" customWidth="1"/>
    <col min="6671" max="6912" width="9.140625" style="133"/>
    <col min="6913" max="6913" width="1.28515625" style="133" customWidth="1"/>
    <col min="6914" max="6914" width="11.5703125" style="133" customWidth="1"/>
    <col min="6915" max="6915" width="14.28515625" style="133" customWidth="1"/>
    <col min="6916" max="6916" width="6.28515625" style="133" customWidth="1"/>
    <col min="6917" max="6917" width="4" style="133" customWidth="1"/>
    <col min="6918" max="6918" width="4.85546875" style="133" customWidth="1"/>
    <col min="6919" max="6919" width="12.140625" style="133" customWidth="1"/>
    <col min="6920" max="6920" width="7" style="133" customWidth="1"/>
    <col min="6921" max="6921" width="0.85546875" style="133" customWidth="1"/>
    <col min="6922" max="6922" width="3.28515625" style="133" customWidth="1"/>
    <col min="6923" max="6923" width="10.28515625" style="133" customWidth="1"/>
    <col min="6924" max="6924" width="1" style="133" customWidth="1"/>
    <col min="6925" max="6925" width="0" style="133" hidden="1" customWidth="1"/>
    <col min="6926" max="6926" width="1.140625" style="133" customWidth="1"/>
    <col min="6927" max="7168" width="9.140625" style="133"/>
    <col min="7169" max="7169" width="1.28515625" style="133" customWidth="1"/>
    <col min="7170" max="7170" width="11.5703125" style="133" customWidth="1"/>
    <col min="7171" max="7171" width="14.28515625" style="133" customWidth="1"/>
    <col min="7172" max="7172" width="6.28515625" style="133" customWidth="1"/>
    <col min="7173" max="7173" width="4" style="133" customWidth="1"/>
    <col min="7174" max="7174" width="4.85546875" style="133" customWidth="1"/>
    <col min="7175" max="7175" width="12.140625" style="133" customWidth="1"/>
    <col min="7176" max="7176" width="7" style="133" customWidth="1"/>
    <col min="7177" max="7177" width="0.85546875" style="133" customWidth="1"/>
    <col min="7178" max="7178" width="3.28515625" style="133" customWidth="1"/>
    <col min="7179" max="7179" width="10.28515625" style="133" customWidth="1"/>
    <col min="7180" max="7180" width="1" style="133" customWidth="1"/>
    <col min="7181" max="7181" width="0" style="133" hidden="1" customWidth="1"/>
    <col min="7182" max="7182" width="1.140625" style="133" customWidth="1"/>
    <col min="7183" max="7424" width="9.140625" style="133"/>
    <col min="7425" max="7425" width="1.28515625" style="133" customWidth="1"/>
    <col min="7426" max="7426" width="11.5703125" style="133" customWidth="1"/>
    <col min="7427" max="7427" width="14.28515625" style="133" customWidth="1"/>
    <col min="7428" max="7428" width="6.28515625" style="133" customWidth="1"/>
    <col min="7429" max="7429" width="4" style="133" customWidth="1"/>
    <col min="7430" max="7430" width="4.85546875" style="133" customWidth="1"/>
    <col min="7431" max="7431" width="12.140625" style="133" customWidth="1"/>
    <col min="7432" max="7432" width="7" style="133" customWidth="1"/>
    <col min="7433" max="7433" width="0.85546875" style="133" customWidth="1"/>
    <col min="7434" max="7434" width="3.28515625" style="133" customWidth="1"/>
    <col min="7435" max="7435" width="10.28515625" style="133" customWidth="1"/>
    <col min="7436" max="7436" width="1" style="133" customWidth="1"/>
    <col min="7437" max="7437" width="0" style="133" hidden="1" customWidth="1"/>
    <col min="7438" max="7438" width="1.140625" style="133" customWidth="1"/>
    <col min="7439" max="7680" width="9.140625" style="133"/>
    <col min="7681" max="7681" width="1.28515625" style="133" customWidth="1"/>
    <col min="7682" max="7682" width="11.5703125" style="133" customWidth="1"/>
    <col min="7683" max="7683" width="14.28515625" style="133" customWidth="1"/>
    <col min="7684" max="7684" width="6.28515625" style="133" customWidth="1"/>
    <col min="7685" max="7685" width="4" style="133" customWidth="1"/>
    <col min="7686" max="7686" width="4.85546875" style="133" customWidth="1"/>
    <col min="7687" max="7687" width="12.140625" style="133" customWidth="1"/>
    <col min="7688" max="7688" width="7" style="133" customWidth="1"/>
    <col min="7689" max="7689" width="0.85546875" style="133" customWidth="1"/>
    <col min="7690" max="7690" width="3.28515625" style="133" customWidth="1"/>
    <col min="7691" max="7691" width="10.28515625" style="133" customWidth="1"/>
    <col min="7692" max="7692" width="1" style="133" customWidth="1"/>
    <col min="7693" max="7693" width="0" style="133" hidden="1" customWidth="1"/>
    <col min="7694" max="7694" width="1.140625" style="133" customWidth="1"/>
    <col min="7695" max="7936" width="9.140625" style="133"/>
    <col min="7937" max="7937" width="1.28515625" style="133" customWidth="1"/>
    <col min="7938" max="7938" width="11.5703125" style="133" customWidth="1"/>
    <col min="7939" max="7939" width="14.28515625" style="133" customWidth="1"/>
    <col min="7940" max="7940" width="6.28515625" style="133" customWidth="1"/>
    <col min="7941" max="7941" width="4" style="133" customWidth="1"/>
    <col min="7942" max="7942" width="4.85546875" style="133" customWidth="1"/>
    <col min="7943" max="7943" width="12.140625" style="133" customWidth="1"/>
    <col min="7944" max="7944" width="7" style="133" customWidth="1"/>
    <col min="7945" max="7945" width="0.85546875" style="133" customWidth="1"/>
    <col min="7946" max="7946" width="3.28515625" style="133" customWidth="1"/>
    <col min="7947" max="7947" width="10.28515625" style="133" customWidth="1"/>
    <col min="7948" max="7948" width="1" style="133" customWidth="1"/>
    <col min="7949" max="7949" width="0" style="133" hidden="1" customWidth="1"/>
    <col min="7950" max="7950" width="1.140625" style="133" customWidth="1"/>
    <col min="7951" max="8192" width="9.140625" style="133"/>
    <col min="8193" max="8193" width="1.28515625" style="133" customWidth="1"/>
    <col min="8194" max="8194" width="11.5703125" style="133" customWidth="1"/>
    <col min="8195" max="8195" width="14.28515625" style="133" customWidth="1"/>
    <col min="8196" max="8196" width="6.28515625" style="133" customWidth="1"/>
    <col min="8197" max="8197" width="4" style="133" customWidth="1"/>
    <col min="8198" max="8198" width="4.85546875" style="133" customWidth="1"/>
    <col min="8199" max="8199" width="12.140625" style="133" customWidth="1"/>
    <col min="8200" max="8200" width="7" style="133" customWidth="1"/>
    <col min="8201" max="8201" width="0.85546875" style="133" customWidth="1"/>
    <col min="8202" max="8202" width="3.28515625" style="133" customWidth="1"/>
    <col min="8203" max="8203" width="10.28515625" style="133" customWidth="1"/>
    <col min="8204" max="8204" width="1" style="133" customWidth="1"/>
    <col min="8205" max="8205" width="0" style="133" hidden="1" customWidth="1"/>
    <col min="8206" max="8206" width="1.140625" style="133" customWidth="1"/>
    <col min="8207" max="8448" width="9.140625" style="133"/>
    <col min="8449" max="8449" width="1.28515625" style="133" customWidth="1"/>
    <col min="8450" max="8450" width="11.5703125" style="133" customWidth="1"/>
    <col min="8451" max="8451" width="14.28515625" style="133" customWidth="1"/>
    <col min="8452" max="8452" width="6.28515625" style="133" customWidth="1"/>
    <col min="8453" max="8453" width="4" style="133" customWidth="1"/>
    <col min="8454" max="8454" width="4.85546875" style="133" customWidth="1"/>
    <col min="8455" max="8455" width="12.140625" style="133" customWidth="1"/>
    <col min="8456" max="8456" width="7" style="133" customWidth="1"/>
    <col min="8457" max="8457" width="0.85546875" style="133" customWidth="1"/>
    <col min="8458" max="8458" width="3.28515625" style="133" customWidth="1"/>
    <col min="8459" max="8459" width="10.28515625" style="133" customWidth="1"/>
    <col min="8460" max="8460" width="1" style="133" customWidth="1"/>
    <col min="8461" max="8461" width="0" style="133" hidden="1" customWidth="1"/>
    <col min="8462" max="8462" width="1.140625" style="133" customWidth="1"/>
    <col min="8463" max="8704" width="9.140625" style="133"/>
    <col min="8705" max="8705" width="1.28515625" style="133" customWidth="1"/>
    <col min="8706" max="8706" width="11.5703125" style="133" customWidth="1"/>
    <col min="8707" max="8707" width="14.28515625" style="133" customWidth="1"/>
    <col min="8708" max="8708" width="6.28515625" style="133" customWidth="1"/>
    <col min="8709" max="8709" width="4" style="133" customWidth="1"/>
    <col min="8710" max="8710" width="4.85546875" style="133" customWidth="1"/>
    <col min="8711" max="8711" width="12.140625" style="133" customWidth="1"/>
    <col min="8712" max="8712" width="7" style="133" customWidth="1"/>
    <col min="8713" max="8713" width="0.85546875" style="133" customWidth="1"/>
    <col min="8714" max="8714" width="3.28515625" style="133" customWidth="1"/>
    <col min="8715" max="8715" width="10.28515625" style="133" customWidth="1"/>
    <col min="8716" max="8716" width="1" style="133" customWidth="1"/>
    <col min="8717" max="8717" width="0" style="133" hidden="1" customWidth="1"/>
    <col min="8718" max="8718" width="1.140625" style="133" customWidth="1"/>
    <col min="8719" max="8960" width="9.140625" style="133"/>
    <col min="8961" max="8961" width="1.28515625" style="133" customWidth="1"/>
    <col min="8962" max="8962" width="11.5703125" style="133" customWidth="1"/>
    <col min="8963" max="8963" width="14.28515625" style="133" customWidth="1"/>
    <col min="8964" max="8964" width="6.28515625" style="133" customWidth="1"/>
    <col min="8965" max="8965" width="4" style="133" customWidth="1"/>
    <col min="8966" max="8966" width="4.85546875" style="133" customWidth="1"/>
    <col min="8967" max="8967" width="12.140625" style="133" customWidth="1"/>
    <col min="8968" max="8968" width="7" style="133" customWidth="1"/>
    <col min="8969" max="8969" width="0.85546875" style="133" customWidth="1"/>
    <col min="8970" max="8970" width="3.28515625" style="133" customWidth="1"/>
    <col min="8971" max="8971" width="10.28515625" style="133" customWidth="1"/>
    <col min="8972" max="8972" width="1" style="133" customWidth="1"/>
    <col min="8973" max="8973" width="0" style="133" hidden="1" customWidth="1"/>
    <col min="8974" max="8974" width="1.140625" style="133" customWidth="1"/>
    <col min="8975" max="9216" width="9.140625" style="133"/>
    <col min="9217" max="9217" width="1.28515625" style="133" customWidth="1"/>
    <col min="9218" max="9218" width="11.5703125" style="133" customWidth="1"/>
    <col min="9219" max="9219" width="14.28515625" style="133" customWidth="1"/>
    <col min="9220" max="9220" width="6.28515625" style="133" customWidth="1"/>
    <col min="9221" max="9221" width="4" style="133" customWidth="1"/>
    <col min="9222" max="9222" width="4.85546875" style="133" customWidth="1"/>
    <col min="9223" max="9223" width="12.140625" style="133" customWidth="1"/>
    <col min="9224" max="9224" width="7" style="133" customWidth="1"/>
    <col min="9225" max="9225" width="0.85546875" style="133" customWidth="1"/>
    <col min="9226" max="9226" width="3.28515625" style="133" customWidth="1"/>
    <col min="9227" max="9227" width="10.28515625" style="133" customWidth="1"/>
    <col min="9228" max="9228" width="1" style="133" customWidth="1"/>
    <col min="9229" max="9229" width="0" style="133" hidden="1" customWidth="1"/>
    <col min="9230" max="9230" width="1.140625" style="133" customWidth="1"/>
    <col min="9231" max="9472" width="9.140625" style="133"/>
    <col min="9473" max="9473" width="1.28515625" style="133" customWidth="1"/>
    <col min="9474" max="9474" width="11.5703125" style="133" customWidth="1"/>
    <col min="9475" max="9475" width="14.28515625" style="133" customWidth="1"/>
    <col min="9476" max="9476" width="6.28515625" style="133" customWidth="1"/>
    <col min="9477" max="9477" width="4" style="133" customWidth="1"/>
    <col min="9478" max="9478" width="4.85546875" style="133" customWidth="1"/>
    <col min="9479" max="9479" width="12.140625" style="133" customWidth="1"/>
    <col min="9480" max="9480" width="7" style="133" customWidth="1"/>
    <col min="9481" max="9481" width="0.85546875" style="133" customWidth="1"/>
    <col min="9482" max="9482" width="3.28515625" style="133" customWidth="1"/>
    <col min="9483" max="9483" width="10.28515625" style="133" customWidth="1"/>
    <col min="9484" max="9484" width="1" style="133" customWidth="1"/>
    <col min="9485" max="9485" width="0" style="133" hidden="1" customWidth="1"/>
    <col min="9486" max="9486" width="1.140625" style="133" customWidth="1"/>
    <col min="9487" max="9728" width="9.140625" style="133"/>
    <col min="9729" max="9729" width="1.28515625" style="133" customWidth="1"/>
    <col min="9730" max="9730" width="11.5703125" style="133" customWidth="1"/>
    <col min="9731" max="9731" width="14.28515625" style="133" customWidth="1"/>
    <col min="9732" max="9732" width="6.28515625" style="133" customWidth="1"/>
    <col min="9733" max="9733" width="4" style="133" customWidth="1"/>
    <col min="9734" max="9734" width="4.85546875" style="133" customWidth="1"/>
    <col min="9735" max="9735" width="12.140625" style="133" customWidth="1"/>
    <col min="9736" max="9736" width="7" style="133" customWidth="1"/>
    <col min="9737" max="9737" width="0.85546875" style="133" customWidth="1"/>
    <col min="9738" max="9738" width="3.28515625" style="133" customWidth="1"/>
    <col min="9739" max="9739" width="10.28515625" style="133" customWidth="1"/>
    <col min="9740" max="9740" width="1" style="133" customWidth="1"/>
    <col min="9741" max="9741" width="0" style="133" hidden="1" customWidth="1"/>
    <col min="9742" max="9742" width="1.140625" style="133" customWidth="1"/>
    <col min="9743" max="9984" width="9.140625" style="133"/>
    <col min="9985" max="9985" width="1.28515625" style="133" customWidth="1"/>
    <col min="9986" max="9986" width="11.5703125" style="133" customWidth="1"/>
    <col min="9987" max="9987" width="14.28515625" style="133" customWidth="1"/>
    <col min="9988" max="9988" width="6.28515625" style="133" customWidth="1"/>
    <col min="9989" max="9989" width="4" style="133" customWidth="1"/>
    <col min="9990" max="9990" width="4.85546875" style="133" customWidth="1"/>
    <col min="9991" max="9991" width="12.140625" style="133" customWidth="1"/>
    <col min="9992" max="9992" width="7" style="133" customWidth="1"/>
    <col min="9993" max="9993" width="0.85546875" style="133" customWidth="1"/>
    <col min="9994" max="9994" width="3.28515625" style="133" customWidth="1"/>
    <col min="9995" max="9995" width="10.28515625" style="133" customWidth="1"/>
    <col min="9996" max="9996" width="1" style="133" customWidth="1"/>
    <col min="9997" max="9997" width="0" style="133" hidden="1" customWidth="1"/>
    <col min="9998" max="9998" width="1.140625" style="133" customWidth="1"/>
    <col min="9999" max="10240" width="9.140625" style="133"/>
    <col min="10241" max="10241" width="1.28515625" style="133" customWidth="1"/>
    <col min="10242" max="10242" width="11.5703125" style="133" customWidth="1"/>
    <col min="10243" max="10243" width="14.28515625" style="133" customWidth="1"/>
    <col min="10244" max="10244" width="6.28515625" style="133" customWidth="1"/>
    <col min="10245" max="10245" width="4" style="133" customWidth="1"/>
    <col min="10246" max="10246" width="4.85546875" style="133" customWidth="1"/>
    <col min="10247" max="10247" width="12.140625" style="133" customWidth="1"/>
    <col min="10248" max="10248" width="7" style="133" customWidth="1"/>
    <col min="10249" max="10249" width="0.85546875" style="133" customWidth="1"/>
    <col min="10250" max="10250" width="3.28515625" style="133" customWidth="1"/>
    <col min="10251" max="10251" width="10.28515625" style="133" customWidth="1"/>
    <col min="10252" max="10252" width="1" style="133" customWidth="1"/>
    <col min="10253" max="10253" width="0" style="133" hidden="1" customWidth="1"/>
    <col min="10254" max="10254" width="1.140625" style="133" customWidth="1"/>
    <col min="10255" max="10496" width="9.140625" style="133"/>
    <col min="10497" max="10497" width="1.28515625" style="133" customWidth="1"/>
    <col min="10498" max="10498" width="11.5703125" style="133" customWidth="1"/>
    <col min="10499" max="10499" width="14.28515625" style="133" customWidth="1"/>
    <col min="10500" max="10500" width="6.28515625" style="133" customWidth="1"/>
    <col min="10501" max="10501" width="4" style="133" customWidth="1"/>
    <col min="10502" max="10502" width="4.85546875" style="133" customWidth="1"/>
    <col min="10503" max="10503" width="12.140625" style="133" customWidth="1"/>
    <col min="10504" max="10504" width="7" style="133" customWidth="1"/>
    <col min="10505" max="10505" width="0.85546875" style="133" customWidth="1"/>
    <col min="10506" max="10506" width="3.28515625" style="133" customWidth="1"/>
    <col min="10507" max="10507" width="10.28515625" style="133" customWidth="1"/>
    <col min="10508" max="10508" width="1" style="133" customWidth="1"/>
    <col min="10509" max="10509" width="0" style="133" hidden="1" customWidth="1"/>
    <col min="10510" max="10510" width="1.140625" style="133" customWidth="1"/>
    <col min="10511" max="10752" width="9.140625" style="133"/>
    <col min="10753" max="10753" width="1.28515625" style="133" customWidth="1"/>
    <col min="10754" max="10754" width="11.5703125" style="133" customWidth="1"/>
    <col min="10755" max="10755" width="14.28515625" style="133" customWidth="1"/>
    <col min="10756" max="10756" width="6.28515625" style="133" customWidth="1"/>
    <col min="10757" max="10757" width="4" style="133" customWidth="1"/>
    <col min="10758" max="10758" width="4.85546875" style="133" customWidth="1"/>
    <col min="10759" max="10759" width="12.140625" style="133" customWidth="1"/>
    <col min="10760" max="10760" width="7" style="133" customWidth="1"/>
    <col min="10761" max="10761" width="0.85546875" style="133" customWidth="1"/>
    <col min="10762" max="10762" width="3.28515625" style="133" customWidth="1"/>
    <col min="10763" max="10763" width="10.28515625" style="133" customWidth="1"/>
    <col min="10764" max="10764" width="1" style="133" customWidth="1"/>
    <col min="10765" max="10765" width="0" style="133" hidden="1" customWidth="1"/>
    <col min="10766" max="10766" width="1.140625" style="133" customWidth="1"/>
    <col min="10767" max="11008" width="9.140625" style="133"/>
    <col min="11009" max="11009" width="1.28515625" style="133" customWidth="1"/>
    <col min="11010" max="11010" width="11.5703125" style="133" customWidth="1"/>
    <col min="11011" max="11011" width="14.28515625" style="133" customWidth="1"/>
    <col min="11012" max="11012" width="6.28515625" style="133" customWidth="1"/>
    <col min="11013" max="11013" width="4" style="133" customWidth="1"/>
    <col min="11014" max="11014" width="4.85546875" style="133" customWidth="1"/>
    <col min="11015" max="11015" width="12.140625" style="133" customWidth="1"/>
    <col min="11016" max="11016" width="7" style="133" customWidth="1"/>
    <col min="11017" max="11017" width="0.85546875" style="133" customWidth="1"/>
    <col min="11018" max="11018" width="3.28515625" style="133" customWidth="1"/>
    <col min="11019" max="11019" width="10.28515625" style="133" customWidth="1"/>
    <col min="11020" max="11020" width="1" style="133" customWidth="1"/>
    <col min="11021" max="11021" width="0" style="133" hidden="1" customWidth="1"/>
    <col min="11022" max="11022" width="1.140625" style="133" customWidth="1"/>
    <col min="11023" max="11264" width="9.140625" style="133"/>
    <col min="11265" max="11265" width="1.28515625" style="133" customWidth="1"/>
    <col min="11266" max="11266" width="11.5703125" style="133" customWidth="1"/>
    <col min="11267" max="11267" width="14.28515625" style="133" customWidth="1"/>
    <col min="11268" max="11268" width="6.28515625" style="133" customWidth="1"/>
    <col min="11269" max="11269" width="4" style="133" customWidth="1"/>
    <col min="11270" max="11270" width="4.85546875" style="133" customWidth="1"/>
    <col min="11271" max="11271" width="12.140625" style="133" customWidth="1"/>
    <col min="11272" max="11272" width="7" style="133" customWidth="1"/>
    <col min="11273" max="11273" width="0.85546875" style="133" customWidth="1"/>
    <col min="11274" max="11274" width="3.28515625" style="133" customWidth="1"/>
    <col min="11275" max="11275" width="10.28515625" style="133" customWidth="1"/>
    <col min="11276" max="11276" width="1" style="133" customWidth="1"/>
    <col min="11277" max="11277" width="0" style="133" hidden="1" customWidth="1"/>
    <col min="11278" max="11278" width="1.140625" style="133" customWidth="1"/>
    <col min="11279" max="11520" width="9.140625" style="133"/>
    <col min="11521" max="11521" width="1.28515625" style="133" customWidth="1"/>
    <col min="11522" max="11522" width="11.5703125" style="133" customWidth="1"/>
    <col min="11523" max="11523" width="14.28515625" style="133" customWidth="1"/>
    <col min="11524" max="11524" width="6.28515625" style="133" customWidth="1"/>
    <col min="11525" max="11525" width="4" style="133" customWidth="1"/>
    <col min="11526" max="11526" width="4.85546875" style="133" customWidth="1"/>
    <col min="11527" max="11527" width="12.140625" style="133" customWidth="1"/>
    <col min="11528" max="11528" width="7" style="133" customWidth="1"/>
    <col min="11529" max="11529" width="0.85546875" style="133" customWidth="1"/>
    <col min="11530" max="11530" width="3.28515625" style="133" customWidth="1"/>
    <col min="11531" max="11531" width="10.28515625" style="133" customWidth="1"/>
    <col min="11532" max="11532" width="1" style="133" customWidth="1"/>
    <col min="11533" max="11533" width="0" style="133" hidden="1" customWidth="1"/>
    <col min="11534" max="11534" width="1.140625" style="133" customWidth="1"/>
    <col min="11535" max="11776" width="9.140625" style="133"/>
    <col min="11777" max="11777" width="1.28515625" style="133" customWidth="1"/>
    <col min="11778" max="11778" width="11.5703125" style="133" customWidth="1"/>
    <col min="11779" max="11779" width="14.28515625" style="133" customWidth="1"/>
    <col min="11780" max="11780" width="6.28515625" style="133" customWidth="1"/>
    <col min="11781" max="11781" width="4" style="133" customWidth="1"/>
    <col min="11782" max="11782" width="4.85546875" style="133" customWidth="1"/>
    <col min="11783" max="11783" width="12.140625" style="133" customWidth="1"/>
    <col min="11784" max="11784" width="7" style="133" customWidth="1"/>
    <col min="11785" max="11785" width="0.85546875" style="133" customWidth="1"/>
    <col min="11786" max="11786" width="3.28515625" style="133" customWidth="1"/>
    <col min="11787" max="11787" width="10.28515625" style="133" customWidth="1"/>
    <col min="11788" max="11788" width="1" style="133" customWidth="1"/>
    <col min="11789" max="11789" width="0" style="133" hidden="1" customWidth="1"/>
    <col min="11790" max="11790" width="1.140625" style="133" customWidth="1"/>
    <col min="11791" max="12032" width="9.140625" style="133"/>
    <col min="12033" max="12033" width="1.28515625" style="133" customWidth="1"/>
    <col min="12034" max="12034" width="11.5703125" style="133" customWidth="1"/>
    <col min="12035" max="12035" width="14.28515625" style="133" customWidth="1"/>
    <col min="12036" max="12036" width="6.28515625" style="133" customWidth="1"/>
    <col min="12037" max="12037" width="4" style="133" customWidth="1"/>
    <col min="12038" max="12038" width="4.85546875" style="133" customWidth="1"/>
    <col min="12039" max="12039" width="12.140625" style="133" customWidth="1"/>
    <col min="12040" max="12040" width="7" style="133" customWidth="1"/>
    <col min="12041" max="12041" width="0.85546875" style="133" customWidth="1"/>
    <col min="12042" max="12042" width="3.28515625" style="133" customWidth="1"/>
    <col min="12043" max="12043" width="10.28515625" style="133" customWidth="1"/>
    <col min="12044" max="12044" width="1" style="133" customWidth="1"/>
    <col min="12045" max="12045" width="0" style="133" hidden="1" customWidth="1"/>
    <col min="12046" max="12046" width="1.140625" style="133" customWidth="1"/>
    <col min="12047" max="12288" width="9.140625" style="133"/>
    <col min="12289" max="12289" width="1.28515625" style="133" customWidth="1"/>
    <col min="12290" max="12290" width="11.5703125" style="133" customWidth="1"/>
    <col min="12291" max="12291" width="14.28515625" style="133" customWidth="1"/>
    <col min="12292" max="12292" width="6.28515625" style="133" customWidth="1"/>
    <col min="12293" max="12293" width="4" style="133" customWidth="1"/>
    <col min="12294" max="12294" width="4.85546875" style="133" customWidth="1"/>
    <col min="12295" max="12295" width="12.140625" style="133" customWidth="1"/>
    <col min="12296" max="12296" width="7" style="133" customWidth="1"/>
    <col min="12297" max="12297" width="0.85546875" style="133" customWidth="1"/>
    <col min="12298" max="12298" width="3.28515625" style="133" customWidth="1"/>
    <col min="12299" max="12299" width="10.28515625" style="133" customWidth="1"/>
    <col min="12300" max="12300" width="1" style="133" customWidth="1"/>
    <col min="12301" max="12301" width="0" style="133" hidden="1" customWidth="1"/>
    <col min="12302" max="12302" width="1.140625" style="133" customWidth="1"/>
    <col min="12303" max="12544" width="9.140625" style="133"/>
    <col min="12545" max="12545" width="1.28515625" style="133" customWidth="1"/>
    <col min="12546" max="12546" width="11.5703125" style="133" customWidth="1"/>
    <col min="12547" max="12547" width="14.28515625" style="133" customWidth="1"/>
    <col min="12548" max="12548" width="6.28515625" style="133" customWidth="1"/>
    <col min="12549" max="12549" width="4" style="133" customWidth="1"/>
    <col min="12550" max="12550" width="4.85546875" style="133" customWidth="1"/>
    <col min="12551" max="12551" width="12.140625" style="133" customWidth="1"/>
    <col min="12552" max="12552" width="7" style="133" customWidth="1"/>
    <col min="12553" max="12553" width="0.85546875" style="133" customWidth="1"/>
    <col min="12554" max="12554" width="3.28515625" style="133" customWidth="1"/>
    <col min="12555" max="12555" width="10.28515625" style="133" customWidth="1"/>
    <col min="12556" max="12556" width="1" style="133" customWidth="1"/>
    <col min="12557" max="12557" width="0" style="133" hidden="1" customWidth="1"/>
    <col min="12558" max="12558" width="1.140625" style="133" customWidth="1"/>
    <col min="12559" max="12800" width="9.140625" style="133"/>
    <col min="12801" max="12801" width="1.28515625" style="133" customWidth="1"/>
    <col min="12802" max="12802" width="11.5703125" style="133" customWidth="1"/>
    <col min="12803" max="12803" width="14.28515625" style="133" customWidth="1"/>
    <col min="12804" max="12804" width="6.28515625" style="133" customWidth="1"/>
    <col min="12805" max="12805" width="4" style="133" customWidth="1"/>
    <col min="12806" max="12806" width="4.85546875" style="133" customWidth="1"/>
    <col min="12807" max="12807" width="12.140625" style="133" customWidth="1"/>
    <col min="12808" max="12808" width="7" style="133" customWidth="1"/>
    <col min="12809" max="12809" width="0.85546875" style="133" customWidth="1"/>
    <col min="12810" max="12810" width="3.28515625" style="133" customWidth="1"/>
    <col min="12811" max="12811" width="10.28515625" style="133" customWidth="1"/>
    <col min="12812" max="12812" width="1" style="133" customWidth="1"/>
    <col min="12813" max="12813" width="0" style="133" hidden="1" customWidth="1"/>
    <col min="12814" max="12814" width="1.140625" style="133" customWidth="1"/>
    <col min="12815" max="13056" width="9.140625" style="133"/>
    <col min="13057" max="13057" width="1.28515625" style="133" customWidth="1"/>
    <col min="13058" max="13058" width="11.5703125" style="133" customWidth="1"/>
    <col min="13059" max="13059" width="14.28515625" style="133" customWidth="1"/>
    <col min="13060" max="13060" width="6.28515625" style="133" customWidth="1"/>
    <col min="13061" max="13061" width="4" style="133" customWidth="1"/>
    <col min="13062" max="13062" width="4.85546875" style="133" customWidth="1"/>
    <col min="13063" max="13063" width="12.140625" style="133" customWidth="1"/>
    <col min="13064" max="13064" width="7" style="133" customWidth="1"/>
    <col min="13065" max="13065" width="0.85546875" style="133" customWidth="1"/>
    <col min="13066" max="13066" width="3.28515625" style="133" customWidth="1"/>
    <col min="13067" max="13067" width="10.28515625" style="133" customWidth="1"/>
    <col min="13068" max="13068" width="1" style="133" customWidth="1"/>
    <col min="13069" max="13069" width="0" style="133" hidden="1" customWidth="1"/>
    <col min="13070" max="13070" width="1.140625" style="133" customWidth="1"/>
    <col min="13071" max="13312" width="9.140625" style="133"/>
    <col min="13313" max="13313" width="1.28515625" style="133" customWidth="1"/>
    <col min="13314" max="13314" width="11.5703125" style="133" customWidth="1"/>
    <col min="13315" max="13315" width="14.28515625" style="133" customWidth="1"/>
    <col min="13316" max="13316" width="6.28515625" style="133" customWidth="1"/>
    <col min="13317" max="13317" width="4" style="133" customWidth="1"/>
    <col min="13318" max="13318" width="4.85546875" style="133" customWidth="1"/>
    <col min="13319" max="13319" width="12.140625" style="133" customWidth="1"/>
    <col min="13320" max="13320" width="7" style="133" customWidth="1"/>
    <col min="13321" max="13321" width="0.85546875" style="133" customWidth="1"/>
    <col min="13322" max="13322" width="3.28515625" style="133" customWidth="1"/>
    <col min="13323" max="13323" width="10.28515625" style="133" customWidth="1"/>
    <col min="13324" max="13324" width="1" style="133" customWidth="1"/>
    <col min="13325" max="13325" width="0" style="133" hidden="1" customWidth="1"/>
    <col min="13326" max="13326" width="1.140625" style="133" customWidth="1"/>
    <col min="13327" max="13568" width="9.140625" style="133"/>
    <col min="13569" max="13569" width="1.28515625" style="133" customWidth="1"/>
    <col min="13570" max="13570" width="11.5703125" style="133" customWidth="1"/>
    <col min="13571" max="13571" width="14.28515625" style="133" customWidth="1"/>
    <col min="13572" max="13572" width="6.28515625" style="133" customWidth="1"/>
    <col min="13573" max="13573" width="4" style="133" customWidth="1"/>
    <col min="13574" max="13574" width="4.85546875" style="133" customWidth="1"/>
    <col min="13575" max="13575" width="12.140625" style="133" customWidth="1"/>
    <col min="13576" max="13576" width="7" style="133" customWidth="1"/>
    <col min="13577" max="13577" width="0.85546875" style="133" customWidth="1"/>
    <col min="13578" max="13578" width="3.28515625" style="133" customWidth="1"/>
    <col min="13579" max="13579" width="10.28515625" style="133" customWidth="1"/>
    <col min="13580" max="13580" width="1" style="133" customWidth="1"/>
    <col min="13581" max="13581" width="0" style="133" hidden="1" customWidth="1"/>
    <col min="13582" max="13582" width="1.140625" style="133" customWidth="1"/>
    <col min="13583" max="13824" width="9.140625" style="133"/>
    <col min="13825" max="13825" width="1.28515625" style="133" customWidth="1"/>
    <col min="13826" max="13826" width="11.5703125" style="133" customWidth="1"/>
    <col min="13827" max="13827" width="14.28515625" style="133" customWidth="1"/>
    <col min="13828" max="13828" width="6.28515625" style="133" customWidth="1"/>
    <col min="13829" max="13829" width="4" style="133" customWidth="1"/>
    <col min="13830" max="13830" width="4.85546875" style="133" customWidth="1"/>
    <col min="13831" max="13831" width="12.140625" style="133" customWidth="1"/>
    <col min="13832" max="13832" width="7" style="133" customWidth="1"/>
    <col min="13833" max="13833" width="0.85546875" style="133" customWidth="1"/>
    <col min="13834" max="13834" width="3.28515625" style="133" customWidth="1"/>
    <col min="13835" max="13835" width="10.28515625" style="133" customWidth="1"/>
    <col min="13836" max="13836" width="1" style="133" customWidth="1"/>
    <col min="13837" max="13837" width="0" style="133" hidden="1" customWidth="1"/>
    <col min="13838" max="13838" width="1.140625" style="133" customWidth="1"/>
    <col min="13839" max="14080" width="9.140625" style="133"/>
    <col min="14081" max="14081" width="1.28515625" style="133" customWidth="1"/>
    <col min="14082" max="14082" width="11.5703125" style="133" customWidth="1"/>
    <col min="14083" max="14083" width="14.28515625" style="133" customWidth="1"/>
    <col min="14084" max="14084" width="6.28515625" style="133" customWidth="1"/>
    <col min="14085" max="14085" width="4" style="133" customWidth="1"/>
    <col min="14086" max="14086" width="4.85546875" style="133" customWidth="1"/>
    <col min="14087" max="14087" width="12.140625" style="133" customWidth="1"/>
    <col min="14088" max="14088" width="7" style="133" customWidth="1"/>
    <col min="14089" max="14089" width="0.85546875" style="133" customWidth="1"/>
    <col min="14090" max="14090" width="3.28515625" style="133" customWidth="1"/>
    <col min="14091" max="14091" width="10.28515625" style="133" customWidth="1"/>
    <col min="14092" max="14092" width="1" style="133" customWidth="1"/>
    <col min="14093" max="14093" width="0" style="133" hidden="1" customWidth="1"/>
    <col min="14094" max="14094" width="1.140625" style="133" customWidth="1"/>
    <col min="14095" max="14336" width="9.140625" style="133"/>
    <col min="14337" max="14337" width="1.28515625" style="133" customWidth="1"/>
    <col min="14338" max="14338" width="11.5703125" style="133" customWidth="1"/>
    <col min="14339" max="14339" width="14.28515625" style="133" customWidth="1"/>
    <col min="14340" max="14340" width="6.28515625" style="133" customWidth="1"/>
    <col min="14341" max="14341" width="4" style="133" customWidth="1"/>
    <col min="14342" max="14342" width="4.85546875" style="133" customWidth="1"/>
    <col min="14343" max="14343" width="12.140625" style="133" customWidth="1"/>
    <col min="14344" max="14344" width="7" style="133" customWidth="1"/>
    <col min="14345" max="14345" width="0.85546875" style="133" customWidth="1"/>
    <col min="14346" max="14346" width="3.28515625" style="133" customWidth="1"/>
    <col min="14347" max="14347" width="10.28515625" style="133" customWidth="1"/>
    <col min="14348" max="14348" width="1" style="133" customWidth="1"/>
    <col min="14349" max="14349" width="0" style="133" hidden="1" customWidth="1"/>
    <col min="14350" max="14350" width="1.140625" style="133" customWidth="1"/>
    <col min="14351" max="14592" width="9.140625" style="133"/>
    <col min="14593" max="14593" width="1.28515625" style="133" customWidth="1"/>
    <col min="14594" max="14594" width="11.5703125" style="133" customWidth="1"/>
    <col min="14595" max="14595" width="14.28515625" style="133" customWidth="1"/>
    <col min="14596" max="14596" width="6.28515625" style="133" customWidth="1"/>
    <col min="14597" max="14597" width="4" style="133" customWidth="1"/>
    <col min="14598" max="14598" width="4.85546875" style="133" customWidth="1"/>
    <col min="14599" max="14599" width="12.140625" style="133" customWidth="1"/>
    <col min="14600" max="14600" width="7" style="133" customWidth="1"/>
    <col min="14601" max="14601" width="0.85546875" style="133" customWidth="1"/>
    <col min="14602" max="14602" width="3.28515625" style="133" customWidth="1"/>
    <col min="14603" max="14603" width="10.28515625" style="133" customWidth="1"/>
    <col min="14604" max="14604" width="1" style="133" customWidth="1"/>
    <col min="14605" max="14605" width="0" style="133" hidden="1" customWidth="1"/>
    <col min="14606" max="14606" width="1.140625" style="133" customWidth="1"/>
    <col min="14607" max="14848" width="9.140625" style="133"/>
    <col min="14849" max="14849" width="1.28515625" style="133" customWidth="1"/>
    <col min="14850" max="14850" width="11.5703125" style="133" customWidth="1"/>
    <col min="14851" max="14851" width="14.28515625" style="133" customWidth="1"/>
    <col min="14852" max="14852" width="6.28515625" style="133" customWidth="1"/>
    <col min="14853" max="14853" width="4" style="133" customWidth="1"/>
    <col min="14854" max="14854" width="4.85546875" style="133" customWidth="1"/>
    <col min="14855" max="14855" width="12.140625" style="133" customWidth="1"/>
    <col min="14856" max="14856" width="7" style="133" customWidth="1"/>
    <col min="14857" max="14857" width="0.85546875" style="133" customWidth="1"/>
    <col min="14858" max="14858" width="3.28515625" style="133" customWidth="1"/>
    <col min="14859" max="14859" width="10.28515625" style="133" customWidth="1"/>
    <col min="14860" max="14860" width="1" style="133" customWidth="1"/>
    <col min="14861" max="14861" width="0" style="133" hidden="1" customWidth="1"/>
    <col min="14862" max="14862" width="1.140625" style="133" customWidth="1"/>
    <col min="14863" max="15104" width="9.140625" style="133"/>
    <col min="15105" max="15105" width="1.28515625" style="133" customWidth="1"/>
    <col min="15106" max="15106" width="11.5703125" style="133" customWidth="1"/>
    <col min="15107" max="15107" width="14.28515625" style="133" customWidth="1"/>
    <col min="15108" max="15108" width="6.28515625" style="133" customWidth="1"/>
    <col min="15109" max="15109" width="4" style="133" customWidth="1"/>
    <col min="15110" max="15110" width="4.85546875" style="133" customWidth="1"/>
    <col min="15111" max="15111" width="12.140625" style="133" customWidth="1"/>
    <col min="15112" max="15112" width="7" style="133" customWidth="1"/>
    <col min="15113" max="15113" width="0.85546875" style="133" customWidth="1"/>
    <col min="15114" max="15114" width="3.28515625" style="133" customWidth="1"/>
    <col min="15115" max="15115" width="10.28515625" style="133" customWidth="1"/>
    <col min="15116" max="15116" width="1" style="133" customWidth="1"/>
    <col min="15117" max="15117" width="0" style="133" hidden="1" customWidth="1"/>
    <col min="15118" max="15118" width="1.140625" style="133" customWidth="1"/>
    <col min="15119" max="15360" width="9.140625" style="133"/>
    <col min="15361" max="15361" width="1.28515625" style="133" customWidth="1"/>
    <col min="15362" max="15362" width="11.5703125" style="133" customWidth="1"/>
    <col min="15363" max="15363" width="14.28515625" style="133" customWidth="1"/>
    <col min="15364" max="15364" width="6.28515625" style="133" customWidth="1"/>
    <col min="15365" max="15365" width="4" style="133" customWidth="1"/>
    <col min="15366" max="15366" width="4.85546875" style="133" customWidth="1"/>
    <col min="15367" max="15367" width="12.140625" style="133" customWidth="1"/>
    <col min="15368" max="15368" width="7" style="133" customWidth="1"/>
    <col min="15369" max="15369" width="0.85546875" style="133" customWidth="1"/>
    <col min="15370" max="15370" width="3.28515625" style="133" customWidth="1"/>
    <col min="15371" max="15371" width="10.28515625" style="133" customWidth="1"/>
    <col min="15372" max="15372" width="1" style="133" customWidth="1"/>
    <col min="15373" max="15373" width="0" style="133" hidden="1" customWidth="1"/>
    <col min="15374" max="15374" width="1.140625" style="133" customWidth="1"/>
    <col min="15375" max="15616" width="9.140625" style="133"/>
    <col min="15617" max="15617" width="1.28515625" style="133" customWidth="1"/>
    <col min="15618" max="15618" width="11.5703125" style="133" customWidth="1"/>
    <col min="15619" max="15619" width="14.28515625" style="133" customWidth="1"/>
    <col min="15620" max="15620" width="6.28515625" style="133" customWidth="1"/>
    <col min="15621" max="15621" width="4" style="133" customWidth="1"/>
    <col min="15622" max="15622" width="4.85546875" style="133" customWidth="1"/>
    <col min="15623" max="15623" width="12.140625" style="133" customWidth="1"/>
    <col min="15624" max="15624" width="7" style="133" customWidth="1"/>
    <col min="15625" max="15625" width="0.85546875" style="133" customWidth="1"/>
    <col min="15626" max="15626" width="3.28515625" style="133" customWidth="1"/>
    <col min="15627" max="15627" width="10.28515625" style="133" customWidth="1"/>
    <col min="15628" max="15628" width="1" style="133" customWidth="1"/>
    <col min="15629" max="15629" width="0" style="133" hidden="1" customWidth="1"/>
    <col min="15630" max="15630" width="1.140625" style="133" customWidth="1"/>
    <col min="15631" max="15872" width="9.140625" style="133"/>
    <col min="15873" max="15873" width="1.28515625" style="133" customWidth="1"/>
    <col min="15874" max="15874" width="11.5703125" style="133" customWidth="1"/>
    <col min="15875" max="15875" width="14.28515625" style="133" customWidth="1"/>
    <col min="15876" max="15876" width="6.28515625" style="133" customWidth="1"/>
    <col min="15877" max="15877" width="4" style="133" customWidth="1"/>
    <col min="15878" max="15878" width="4.85546875" style="133" customWidth="1"/>
    <col min="15879" max="15879" width="12.140625" style="133" customWidth="1"/>
    <col min="15880" max="15880" width="7" style="133" customWidth="1"/>
    <col min="15881" max="15881" width="0.85546875" style="133" customWidth="1"/>
    <col min="15882" max="15882" width="3.28515625" style="133" customWidth="1"/>
    <col min="15883" max="15883" width="10.28515625" style="133" customWidth="1"/>
    <col min="15884" max="15884" width="1" style="133" customWidth="1"/>
    <col min="15885" max="15885" width="0" style="133" hidden="1" customWidth="1"/>
    <col min="15886" max="15886" width="1.140625" style="133" customWidth="1"/>
    <col min="15887" max="16128" width="9.140625" style="133"/>
    <col min="16129" max="16129" width="1.28515625" style="133" customWidth="1"/>
    <col min="16130" max="16130" width="11.5703125" style="133" customWidth="1"/>
    <col min="16131" max="16131" width="14.28515625" style="133" customWidth="1"/>
    <col min="16132" max="16132" width="6.28515625" style="133" customWidth="1"/>
    <col min="16133" max="16133" width="4" style="133" customWidth="1"/>
    <col min="16134" max="16134" width="4.85546875" style="133" customWidth="1"/>
    <col min="16135" max="16135" width="12.140625" style="133" customWidth="1"/>
    <col min="16136" max="16136" width="7" style="133" customWidth="1"/>
    <col min="16137" max="16137" width="0.85546875" style="133" customWidth="1"/>
    <col min="16138" max="16138" width="3.28515625" style="133" customWidth="1"/>
    <col min="16139" max="16139" width="10.28515625" style="133" customWidth="1"/>
    <col min="16140" max="16140" width="1" style="133" customWidth="1"/>
    <col min="16141" max="16141" width="0" style="133" hidden="1" customWidth="1"/>
    <col min="16142" max="16142" width="1.140625" style="133" customWidth="1"/>
    <col min="16143" max="16384" width="9.140625" style="133"/>
  </cols>
  <sheetData>
    <row r="1" spans="2:12" ht="7.9" customHeight="1" x14ac:dyDescent="0.2"/>
    <row r="2" spans="2:12" x14ac:dyDescent="0.2">
      <c r="B2" s="289" t="s">
        <v>230</v>
      </c>
      <c r="C2" s="290"/>
      <c r="D2" s="290"/>
      <c r="E2" s="290"/>
      <c r="F2" s="290"/>
    </row>
    <row r="3" spans="2:12" x14ac:dyDescent="0.2">
      <c r="B3" s="290"/>
      <c r="C3" s="290"/>
      <c r="D3" s="290"/>
      <c r="E3" s="290"/>
      <c r="F3" s="290"/>
      <c r="H3" s="290"/>
      <c r="J3" s="298">
        <v>46289.578021142479</v>
      </c>
      <c r="K3" s="290"/>
    </row>
    <row r="4" spans="2:12" x14ac:dyDescent="0.2">
      <c r="B4" s="289" t="s">
        <v>231</v>
      </c>
      <c r="C4" s="290"/>
      <c r="D4" s="290"/>
      <c r="E4" s="290"/>
      <c r="H4" s="290"/>
      <c r="J4" s="290"/>
      <c r="K4" s="290"/>
    </row>
    <row r="5" spans="2:12" x14ac:dyDescent="0.2">
      <c r="B5" s="290"/>
      <c r="C5" s="290"/>
      <c r="D5" s="290"/>
      <c r="E5" s="290"/>
    </row>
    <row r="6" spans="2:12" ht="14.1" customHeight="1" x14ac:dyDescent="0.2">
      <c r="B6" s="289" t="s">
        <v>232</v>
      </c>
      <c r="C6" s="290"/>
      <c r="D6" s="290"/>
    </row>
    <row r="7" spans="2:12" ht="11.1" customHeight="1" x14ac:dyDescent="0.2"/>
    <row r="8" spans="2:12" ht="18" customHeight="1" x14ac:dyDescent="0.2">
      <c r="D8" s="299" t="s">
        <v>233</v>
      </c>
      <c r="E8" s="290"/>
      <c r="F8" s="290"/>
      <c r="G8" s="290"/>
    </row>
    <row r="9" spans="2:12" ht="5.0999999999999996" customHeight="1" x14ac:dyDescent="0.2"/>
    <row r="10" spans="2:12" ht="45.75" customHeight="1" x14ac:dyDescent="0.2">
      <c r="B10" s="296" t="s">
        <v>234</v>
      </c>
      <c r="C10" s="297"/>
      <c r="D10" s="297"/>
      <c r="E10" s="297"/>
      <c r="F10" s="297"/>
      <c r="G10" s="138" t="s">
        <v>518</v>
      </c>
      <c r="H10" s="296" t="s">
        <v>519</v>
      </c>
      <c r="I10" s="297"/>
      <c r="J10" s="297"/>
      <c r="K10" s="296" t="s">
        <v>4</v>
      </c>
      <c r="L10" s="297"/>
    </row>
    <row r="11" spans="2:12" x14ac:dyDescent="0.2">
      <c r="B11" s="137" t="s">
        <v>235</v>
      </c>
      <c r="C11" s="296" t="s">
        <v>236</v>
      </c>
      <c r="D11" s="297"/>
      <c r="E11" s="297"/>
      <c r="F11" s="297"/>
      <c r="G11" s="137">
        <v>3</v>
      </c>
      <c r="H11" s="296">
        <v>4</v>
      </c>
      <c r="I11" s="297"/>
      <c r="J11" s="297"/>
      <c r="K11" s="296">
        <v>5</v>
      </c>
      <c r="L11" s="297"/>
    </row>
    <row r="12" spans="2:12" x14ac:dyDescent="0.2">
      <c r="B12" s="135"/>
      <c r="C12" s="291" t="s">
        <v>237</v>
      </c>
      <c r="D12" s="292"/>
      <c r="E12" s="292"/>
      <c r="F12" s="292"/>
      <c r="G12" s="134">
        <v>50110010</v>
      </c>
      <c r="H12" s="293">
        <v>26077315.899999999</v>
      </c>
      <c r="I12" s="292"/>
      <c r="J12" s="292"/>
      <c r="K12" s="293">
        <f>+H12/G12*100</f>
        <v>52.040133099155241</v>
      </c>
      <c r="L12" s="292"/>
    </row>
    <row r="13" spans="2:12" ht="27.75" customHeight="1" x14ac:dyDescent="0.2">
      <c r="B13" s="139" t="s">
        <v>238</v>
      </c>
      <c r="C13" s="294" t="s">
        <v>239</v>
      </c>
      <c r="D13" s="292"/>
      <c r="E13" s="292"/>
      <c r="F13" s="292"/>
      <c r="G13" s="140">
        <v>50110010</v>
      </c>
      <c r="H13" s="295">
        <v>26077315.899999999</v>
      </c>
      <c r="I13" s="292"/>
      <c r="J13" s="292"/>
      <c r="K13" s="295">
        <f t="shared" ref="K13:K76" si="0">+H13/G13*100</f>
        <v>52.040133099155241</v>
      </c>
      <c r="L13" s="292"/>
    </row>
    <row r="14" spans="2:12" ht="27.75" customHeight="1" x14ac:dyDescent="0.2">
      <c r="B14" s="141" t="s">
        <v>516</v>
      </c>
      <c r="C14" s="304" t="s">
        <v>94</v>
      </c>
      <c r="D14" s="292"/>
      <c r="E14" s="292"/>
      <c r="F14" s="292"/>
      <c r="G14" s="142">
        <v>1137010</v>
      </c>
      <c r="H14" s="305">
        <v>575073.18999999994</v>
      </c>
      <c r="I14" s="292"/>
      <c r="J14" s="292"/>
      <c r="K14" s="305">
        <f t="shared" si="0"/>
        <v>50.577672140086719</v>
      </c>
      <c r="L14" s="292"/>
    </row>
    <row r="15" spans="2:12" ht="27.75" customHeight="1" x14ac:dyDescent="0.2">
      <c r="B15" s="143" t="s">
        <v>503</v>
      </c>
      <c r="C15" s="306" t="s">
        <v>502</v>
      </c>
      <c r="D15" s="292"/>
      <c r="E15" s="292"/>
      <c r="F15" s="292"/>
      <c r="G15" s="144">
        <v>1137010</v>
      </c>
      <c r="H15" s="307">
        <v>575073.18999999994</v>
      </c>
      <c r="I15" s="292"/>
      <c r="J15" s="292"/>
      <c r="K15" s="307">
        <f t="shared" si="0"/>
        <v>50.577672140086719</v>
      </c>
      <c r="L15" s="292"/>
    </row>
    <row r="16" spans="2:12" ht="27.75" customHeight="1" x14ac:dyDescent="0.2">
      <c r="B16" s="145" t="s">
        <v>501</v>
      </c>
      <c r="C16" s="302" t="s">
        <v>214</v>
      </c>
      <c r="D16" s="292"/>
      <c r="E16" s="292"/>
      <c r="F16" s="292"/>
      <c r="G16" s="146">
        <v>1137010</v>
      </c>
      <c r="H16" s="303">
        <v>575073.18999999994</v>
      </c>
      <c r="I16" s="292"/>
      <c r="J16" s="292"/>
      <c r="K16" s="303">
        <f t="shared" si="0"/>
        <v>50.577672140086719</v>
      </c>
      <c r="L16" s="292"/>
    </row>
    <row r="17" spans="2:12" ht="27.75" customHeight="1" x14ac:dyDescent="0.2">
      <c r="B17" s="147" t="s">
        <v>111</v>
      </c>
      <c r="C17" s="300" t="s">
        <v>240</v>
      </c>
      <c r="D17" s="292"/>
      <c r="E17" s="292"/>
      <c r="F17" s="292"/>
      <c r="G17" s="148">
        <v>1137010</v>
      </c>
      <c r="H17" s="301">
        <v>575073.18999999994</v>
      </c>
      <c r="I17" s="292"/>
      <c r="J17" s="292"/>
      <c r="K17" s="301">
        <f t="shared" si="0"/>
        <v>50.577672140086719</v>
      </c>
      <c r="L17" s="292"/>
    </row>
    <row r="18" spans="2:12" ht="27.75" customHeight="1" x14ac:dyDescent="0.2">
      <c r="B18" s="147" t="s">
        <v>13</v>
      </c>
      <c r="C18" s="300" t="s">
        <v>14</v>
      </c>
      <c r="D18" s="292"/>
      <c r="E18" s="292"/>
      <c r="F18" s="292"/>
      <c r="G18" s="148">
        <v>10</v>
      </c>
      <c r="H18" s="301">
        <v>8.48</v>
      </c>
      <c r="I18" s="292"/>
      <c r="J18" s="292"/>
      <c r="K18" s="301">
        <f t="shared" si="0"/>
        <v>84.800000000000011</v>
      </c>
      <c r="L18" s="292"/>
    </row>
    <row r="19" spans="2:12" ht="41.25" customHeight="1" x14ac:dyDescent="0.2">
      <c r="B19" s="147" t="s">
        <v>246</v>
      </c>
      <c r="C19" s="300" t="s">
        <v>247</v>
      </c>
      <c r="D19" s="292"/>
      <c r="E19" s="292"/>
      <c r="F19" s="292"/>
      <c r="G19" s="148">
        <v>0</v>
      </c>
      <c r="H19" s="301">
        <v>8.48</v>
      </c>
      <c r="I19" s="292"/>
      <c r="J19" s="292"/>
      <c r="K19" s="301" t="e">
        <f t="shared" si="0"/>
        <v>#DIV/0!</v>
      </c>
      <c r="L19" s="292"/>
    </row>
    <row r="20" spans="2:12" ht="27.75" customHeight="1" x14ac:dyDescent="0.2">
      <c r="B20" s="147" t="s">
        <v>258</v>
      </c>
      <c r="C20" s="300" t="s">
        <v>259</v>
      </c>
      <c r="D20" s="292"/>
      <c r="E20" s="292"/>
      <c r="F20" s="292"/>
      <c r="G20" s="148">
        <v>1117000</v>
      </c>
      <c r="H20" s="301">
        <v>560286.96</v>
      </c>
      <c r="I20" s="292"/>
      <c r="J20" s="292"/>
      <c r="K20" s="301">
        <f t="shared" si="0"/>
        <v>50.159978513876446</v>
      </c>
      <c r="L20" s="292"/>
    </row>
    <row r="21" spans="2:12" ht="27.75" customHeight="1" x14ac:dyDescent="0.2">
      <c r="B21" s="147" t="s">
        <v>260</v>
      </c>
      <c r="C21" s="300" t="s">
        <v>15</v>
      </c>
      <c r="D21" s="292"/>
      <c r="E21" s="292"/>
      <c r="F21" s="292"/>
      <c r="G21" s="148">
        <v>0</v>
      </c>
      <c r="H21" s="301">
        <v>560286.96</v>
      </c>
      <c r="I21" s="292"/>
      <c r="J21" s="292"/>
      <c r="K21" s="301" t="e">
        <f t="shared" si="0"/>
        <v>#DIV/0!</v>
      </c>
      <c r="L21" s="292"/>
    </row>
    <row r="22" spans="2:12" ht="27.75" customHeight="1" x14ac:dyDescent="0.2">
      <c r="B22" s="147" t="s">
        <v>276</v>
      </c>
      <c r="C22" s="300" t="s">
        <v>17</v>
      </c>
      <c r="D22" s="292"/>
      <c r="E22" s="292"/>
      <c r="F22" s="292"/>
      <c r="G22" s="148">
        <v>20000</v>
      </c>
      <c r="H22" s="301">
        <v>14777.75</v>
      </c>
      <c r="I22" s="292"/>
      <c r="J22" s="292"/>
      <c r="K22" s="301">
        <f t="shared" si="0"/>
        <v>73.888750000000002</v>
      </c>
      <c r="L22" s="292"/>
    </row>
    <row r="23" spans="2:12" ht="27.75" customHeight="1" x14ac:dyDescent="0.2">
      <c r="B23" s="147" t="s">
        <v>277</v>
      </c>
      <c r="C23" s="300" t="s">
        <v>18</v>
      </c>
      <c r="D23" s="292"/>
      <c r="E23" s="292"/>
      <c r="F23" s="292"/>
      <c r="G23" s="148">
        <v>0</v>
      </c>
      <c r="H23" s="301">
        <v>14777.75</v>
      </c>
      <c r="I23" s="292"/>
      <c r="J23" s="292"/>
      <c r="K23" s="301" t="e">
        <f t="shared" si="0"/>
        <v>#DIV/0!</v>
      </c>
      <c r="L23" s="292"/>
    </row>
    <row r="24" spans="2:12" ht="27.75" customHeight="1" x14ac:dyDescent="0.2">
      <c r="B24" s="141" t="s">
        <v>515</v>
      </c>
      <c r="C24" s="304" t="s">
        <v>98</v>
      </c>
      <c r="D24" s="292"/>
      <c r="E24" s="292"/>
      <c r="F24" s="292"/>
      <c r="G24" s="142">
        <v>45350000</v>
      </c>
      <c r="H24" s="305">
        <v>23880944.48</v>
      </c>
      <c r="I24" s="292"/>
      <c r="J24" s="292"/>
      <c r="K24" s="293">
        <f t="shared" si="0"/>
        <v>52.659194002205069</v>
      </c>
      <c r="L24" s="292"/>
    </row>
    <row r="25" spans="2:12" ht="27.75" customHeight="1" x14ac:dyDescent="0.2">
      <c r="B25" s="143" t="s">
        <v>494</v>
      </c>
      <c r="C25" s="306" t="s">
        <v>493</v>
      </c>
      <c r="D25" s="292"/>
      <c r="E25" s="292"/>
      <c r="F25" s="292"/>
      <c r="G25" s="144">
        <v>45350000</v>
      </c>
      <c r="H25" s="307">
        <v>23880944.48</v>
      </c>
      <c r="I25" s="292"/>
      <c r="J25" s="292"/>
      <c r="K25" s="293">
        <f t="shared" si="0"/>
        <v>52.659194002205069</v>
      </c>
      <c r="L25" s="292"/>
    </row>
    <row r="26" spans="2:12" ht="27.75" customHeight="1" x14ac:dyDescent="0.2">
      <c r="B26" s="145" t="s">
        <v>492</v>
      </c>
      <c r="C26" s="302" t="s">
        <v>191</v>
      </c>
      <c r="D26" s="292"/>
      <c r="E26" s="292"/>
      <c r="F26" s="292"/>
      <c r="G26" s="146">
        <v>45350000</v>
      </c>
      <c r="H26" s="303">
        <v>23880944.48</v>
      </c>
      <c r="I26" s="292"/>
      <c r="J26" s="292"/>
      <c r="K26" s="293">
        <f t="shared" si="0"/>
        <v>52.659194002205069</v>
      </c>
      <c r="L26" s="292"/>
    </row>
    <row r="27" spans="2:12" ht="27.75" customHeight="1" x14ac:dyDescent="0.2">
      <c r="B27" s="147" t="s">
        <v>111</v>
      </c>
      <c r="C27" s="300" t="s">
        <v>240</v>
      </c>
      <c r="D27" s="292"/>
      <c r="E27" s="292"/>
      <c r="F27" s="292"/>
      <c r="G27" s="148">
        <v>45350000</v>
      </c>
      <c r="H27" s="301">
        <v>23880944.48</v>
      </c>
      <c r="I27" s="292"/>
      <c r="J27" s="292"/>
      <c r="K27" s="293">
        <f t="shared" si="0"/>
        <v>52.659194002205069</v>
      </c>
      <c r="L27" s="292"/>
    </row>
    <row r="28" spans="2:12" ht="27.75" customHeight="1" x14ac:dyDescent="0.2">
      <c r="B28" s="147" t="s">
        <v>248</v>
      </c>
      <c r="C28" s="300" t="s">
        <v>249</v>
      </c>
      <c r="D28" s="292"/>
      <c r="E28" s="292"/>
      <c r="F28" s="292"/>
      <c r="G28" s="148">
        <v>1970000</v>
      </c>
      <c r="H28" s="301">
        <v>938012.13</v>
      </c>
      <c r="I28" s="292"/>
      <c r="J28" s="292"/>
      <c r="K28" s="293">
        <f t="shared" si="0"/>
        <v>47.614828934010148</v>
      </c>
      <c r="L28" s="292"/>
    </row>
    <row r="29" spans="2:12" ht="27.75" customHeight="1" x14ac:dyDescent="0.2">
      <c r="B29" s="147" t="s">
        <v>250</v>
      </c>
      <c r="C29" s="300" t="s">
        <v>251</v>
      </c>
      <c r="D29" s="292"/>
      <c r="E29" s="292"/>
      <c r="F29" s="292"/>
      <c r="G29" s="148">
        <v>0</v>
      </c>
      <c r="H29" s="301">
        <v>780691.12</v>
      </c>
      <c r="I29" s="292"/>
      <c r="J29" s="292"/>
      <c r="K29" s="293" t="e">
        <f t="shared" si="0"/>
        <v>#DIV/0!</v>
      </c>
      <c r="L29" s="292"/>
    </row>
    <row r="30" spans="2:12" ht="27.75" customHeight="1" x14ac:dyDescent="0.2">
      <c r="B30" s="147" t="s">
        <v>252</v>
      </c>
      <c r="C30" s="300" t="s">
        <v>253</v>
      </c>
      <c r="D30" s="292"/>
      <c r="E30" s="292"/>
      <c r="F30" s="292"/>
      <c r="G30" s="148">
        <v>0</v>
      </c>
      <c r="H30" s="301">
        <v>149819.26999999999</v>
      </c>
      <c r="I30" s="292"/>
      <c r="J30" s="292"/>
      <c r="K30" s="293" t="e">
        <f t="shared" si="0"/>
        <v>#DIV/0!</v>
      </c>
      <c r="L30" s="292"/>
    </row>
    <row r="31" spans="2:12" ht="27.75" customHeight="1" x14ac:dyDescent="0.2">
      <c r="B31" s="147" t="s">
        <v>254</v>
      </c>
      <c r="C31" s="300" t="s">
        <v>255</v>
      </c>
      <c r="D31" s="292"/>
      <c r="E31" s="292"/>
      <c r="F31" s="292"/>
      <c r="G31" s="148">
        <v>0</v>
      </c>
      <c r="H31" s="301">
        <v>7085.44</v>
      </c>
      <c r="I31" s="292"/>
      <c r="J31" s="292"/>
      <c r="K31" s="293" t="e">
        <f t="shared" si="0"/>
        <v>#DIV/0!</v>
      </c>
      <c r="L31" s="292"/>
    </row>
    <row r="32" spans="2:12" ht="27.75" customHeight="1" x14ac:dyDescent="0.2">
      <c r="B32" s="147" t="s">
        <v>256</v>
      </c>
      <c r="C32" s="300" t="s">
        <v>257</v>
      </c>
      <c r="D32" s="292"/>
      <c r="E32" s="292"/>
      <c r="F32" s="292"/>
      <c r="G32" s="148">
        <v>0</v>
      </c>
      <c r="H32" s="301">
        <v>416.3</v>
      </c>
      <c r="I32" s="292"/>
      <c r="J32" s="292"/>
      <c r="K32" s="293" t="e">
        <f t="shared" si="0"/>
        <v>#DIV/0!</v>
      </c>
      <c r="L32" s="292"/>
    </row>
    <row r="33" spans="2:12" ht="27.75" customHeight="1" x14ac:dyDescent="0.2">
      <c r="B33" s="147" t="s">
        <v>272</v>
      </c>
      <c r="C33" s="300" t="s">
        <v>273</v>
      </c>
      <c r="D33" s="292"/>
      <c r="E33" s="292"/>
      <c r="F33" s="292"/>
      <c r="G33" s="148">
        <v>43380000</v>
      </c>
      <c r="H33" s="301">
        <v>22942932.350000001</v>
      </c>
      <c r="I33" s="292"/>
      <c r="J33" s="292"/>
      <c r="K33" s="293">
        <f t="shared" si="0"/>
        <v>52.888271899492857</v>
      </c>
      <c r="L33" s="292"/>
    </row>
    <row r="34" spans="2:12" ht="27.75" customHeight="1" x14ac:dyDescent="0.2">
      <c r="B34" s="147" t="s">
        <v>274</v>
      </c>
      <c r="C34" s="300" t="s">
        <v>275</v>
      </c>
      <c r="D34" s="292"/>
      <c r="E34" s="292"/>
      <c r="F34" s="292"/>
      <c r="G34" s="148">
        <v>0</v>
      </c>
      <c r="H34" s="301">
        <v>22942932.350000001</v>
      </c>
      <c r="I34" s="292"/>
      <c r="J34" s="292"/>
      <c r="K34" s="293" t="e">
        <f t="shared" si="0"/>
        <v>#DIV/0!</v>
      </c>
      <c r="L34" s="292"/>
    </row>
    <row r="35" spans="2:12" ht="27.75" customHeight="1" x14ac:dyDescent="0.2">
      <c r="B35" s="141" t="s">
        <v>514</v>
      </c>
      <c r="C35" s="304" t="s">
        <v>103</v>
      </c>
      <c r="D35" s="292"/>
      <c r="E35" s="292"/>
      <c r="F35" s="292"/>
      <c r="G35" s="142">
        <v>2761000</v>
      </c>
      <c r="H35" s="305">
        <v>1533318.2</v>
      </c>
      <c r="I35" s="292"/>
      <c r="J35" s="292"/>
      <c r="K35" s="293">
        <f t="shared" si="0"/>
        <v>55.534885910901842</v>
      </c>
      <c r="L35" s="292"/>
    </row>
    <row r="36" spans="2:12" ht="27.75" customHeight="1" x14ac:dyDescent="0.2">
      <c r="B36" s="143" t="s">
        <v>491</v>
      </c>
      <c r="C36" s="306" t="s">
        <v>105</v>
      </c>
      <c r="D36" s="292"/>
      <c r="E36" s="292"/>
      <c r="F36" s="292"/>
      <c r="G36" s="144">
        <v>20000</v>
      </c>
      <c r="H36" s="307">
        <v>20000</v>
      </c>
      <c r="I36" s="292"/>
      <c r="J36" s="292"/>
      <c r="K36" s="293">
        <f t="shared" si="0"/>
        <v>100</v>
      </c>
      <c r="L36" s="292"/>
    </row>
    <row r="37" spans="2:12" ht="27.75" customHeight="1" x14ac:dyDescent="0.2">
      <c r="B37" s="145" t="s">
        <v>490</v>
      </c>
      <c r="C37" s="302" t="s">
        <v>144</v>
      </c>
      <c r="D37" s="292"/>
      <c r="E37" s="292"/>
      <c r="F37" s="292"/>
      <c r="G37" s="146">
        <v>20000</v>
      </c>
      <c r="H37" s="303">
        <v>20000</v>
      </c>
      <c r="I37" s="292"/>
      <c r="J37" s="292"/>
      <c r="K37" s="293">
        <f t="shared" si="0"/>
        <v>100</v>
      </c>
      <c r="L37" s="292"/>
    </row>
    <row r="38" spans="2:12" ht="27.75" customHeight="1" x14ac:dyDescent="0.2">
      <c r="B38" s="147" t="s">
        <v>111</v>
      </c>
      <c r="C38" s="300" t="s">
        <v>240</v>
      </c>
      <c r="D38" s="292"/>
      <c r="E38" s="292"/>
      <c r="F38" s="292"/>
      <c r="G38" s="148">
        <v>20000</v>
      </c>
      <c r="H38" s="301">
        <v>20000</v>
      </c>
      <c r="I38" s="292"/>
      <c r="J38" s="292"/>
      <c r="K38" s="293">
        <f t="shared" si="0"/>
        <v>100</v>
      </c>
      <c r="L38" s="292"/>
    </row>
    <row r="39" spans="2:12" ht="27.75" customHeight="1" x14ac:dyDescent="0.2">
      <c r="B39" s="147" t="s">
        <v>241</v>
      </c>
      <c r="C39" s="300" t="s">
        <v>12</v>
      </c>
      <c r="D39" s="292"/>
      <c r="E39" s="292"/>
      <c r="F39" s="292"/>
      <c r="G39" s="148">
        <v>20000</v>
      </c>
      <c r="H39" s="301">
        <v>20000</v>
      </c>
      <c r="I39" s="292"/>
      <c r="J39" s="292"/>
      <c r="K39" s="293">
        <f t="shared" si="0"/>
        <v>100</v>
      </c>
      <c r="L39" s="292"/>
    </row>
    <row r="40" spans="2:12" ht="27.75" customHeight="1" x14ac:dyDescent="0.2">
      <c r="B40" s="147" t="s">
        <v>242</v>
      </c>
      <c r="C40" s="300" t="s">
        <v>243</v>
      </c>
      <c r="D40" s="292"/>
      <c r="E40" s="292"/>
      <c r="F40" s="292"/>
      <c r="G40" s="148">
        <v>0</v>
      </c>
      <c r="H40" s="301">
        <v>20000</v>
      </c>
      <c r="I40" s="292"/>
      <c r="J40" s="292"/>
      <c r="K40" s="293" t="e">
        <f t="shared" si="0"/>
        <v>#DIV/0!</v>
      </c>
      <c r="L40" s="292"/>
    </row>
    <row r="41" spans="2:12" ht="27.75" customHeight="1" x14ac:dyDescent="0.2">
      <c r="B41" s="143" t="s">
        <v>489</v>
      </c>
      <c r="C41" s="306" t="s">
        <v>107</v>
      </c>
      <c r="D41" s="292"/>
      <c r="E41" s="292"/>
      <c r="F41" s="292"/>
      <c r="G41" s="144">
        <v>340000</v>
      </c>
      <c r="H41" s="307">
        <v>199377.2</v>
      </c>
      <c r="I41" s="292"/>
      <c r="J41" s="292"/>
      <c r="K41" s="293">
        <f t="shared" si="0"/>
        <v>58.640352941176474</v>
      </c>
      <c r="L41" s="292"/>
    </row>
    <row r="42" spans="2:12" ht="27.75" customHeight="1" x14ac:dyDescent="0.2">
      <c r="B42" s="145" t="s">
        <v>488</v>
      </c>
      <c r="C42" s="302" t="s">
        <v>487</v>
      </c>
      <c r="D42" s="292"/>
      <c r="E42" s="292"/>
      <c r="F42" s="292"/>
      <c r="G42" s="146">
        <v>340000</v>
      </c>
      <c r="H42" s="303">
        <v>199377.2</v>
      </c>
      <c r="I42" s="292"/>
      <c r="J42" s="292"/>
      <c r="K42" s="293">
        <f t="shared" si="0"/>
        <v>58.640352941176474</v>
      </c>
      <c r="L42" s="292"/>
    </row>
    <row r="43" spans="2:12" ht="27.75" customHeight="1" x14ac:dyDescent="0.2">
      <c r="B43" s="147" t="s">
        <v>111</v>
      </c>
      <c r="C43" s="300" t="s">
        <v>240</v>
      </c>
      <c r="D43" s="292"/>
      <c r="E43" s="292"/>
      <c r="F43" s="292"/>
      <c r="G43" s="148">
        <v>340000</v>
      </c>
      <c r="H43" s="301">
        <v>199377.2</v>
      </c>
      <c r="I43" s="292"/>
      <c r="J43" s="292"/>
      <c r="K43" s="293">
        <f t="shared" si="0"/>
        <v>58.640352941176474</v>
      </c>
      <c r="L43" s="292"/>
    </row>
    <row r="44" spans="2:12" ht="27.75" customHeight="1" x14ac:dyDescent="0.2">
      <c r="B44" s="147" t="s">
        <v>241</v>
      </c>
      <c r="C44" s="300" t="s">
        <v>12</v>
      </c>
      <c r="D44" s="292"/>
      <c r="E44" s="292"/>
      <c r="F44" s="292"/>
      <c r="G44" s="148">
        <v>340000</v>
      </c>
      <c r="H44" s="301">
        <v>199377.2</v>
      </c>
      <c r="I44" s="292"/>
      <c r="J44" s="292"/>
      <c r="K44" s="293">
        <f t="shared" si="0"/>
        <v>58.640352941176474</v>
      </c>
      <c r="L44" s="292"/>
    </row>
    <row r="45" spans="2:12" ht="27.75" customHeight="1" x14ac:dyDescent="0.2">
      <c r="B45" s="147" t="s">
        <v>242</v>
      </c>
      <c r="C45" s="300" t="s">
        <v>243</v>
      </c>
      <c r="D45" s="292"/>
      <c r="E45" s="292"/>
      <c r="F45" s="292"/>
      <c r="G45" s="148">
        <v>0</v>
      </c>
      <c r="H45" s="301">
        <v>199377.2</v>
      </c>
      <c r="I45" s="292"/>
      <c r="J45" s="292"/>
      <c r="K45" s="293" t="e">
        <f t="shared" si="0"/>
        <v>#DIV/0!</v>
      </c>
      <c r="L45" s="292"/>
    </row>
    <row r="46" spans="2:12" ht="27.75" customHeight="1" x14ac:dyDescent="0.2">
      <c r="B46" s="143" t="s">
        <v>520</v>
      </c>
      <c r="C46" s="306" t="s">
        <v>110</v>
      </c>
      <c r="D46" s="292"/>
      <c r="E46" s="292"/>
      <c r="F46" s="292"/>
      <c r="G46" s="144">
        <v>2401000</v>
      </c>
      <c r="H46" s="307">
        <v>1313941</v>
      </c>
      <c r="I46" s="292"/>
      <c r="J46" s="292"/>
      <c r="K46" s="293">
        <f t="shared" si="0"/>
        <v>54.724739691795087</v>
      </c>
      <c r="L46" s="292"/>
    </row>
    <row r="47" spans="2:12" ht="27.75" customHeight="1" x14ac:dyDescent="0.2">
      <c r="B47" s="145" t="s">
        <v>484</v>
      </c>
      <c r="C47" s="302" t="s">
        <v>146</v>
      </c>
      <c r="D47" s="292"/>
      <c r="E47" s="292"/>
      <c r="F47" s="292"/>
      <c r="G47" s="146">
        <v>2401000</v>
      </c>
      <c r="H47" s="303">
        <v>1313941</v>
      </c>
      <c r="I47" s="292"/>
      <c r="J47" s="292"/>
      <c r="K47" s="293">
        <f t="shared" si="0"/>
        <v>54.724739691795087</v>
      </c>
      <c r="L47" s="292"/>
    </row>
    <row r="48" spans="2:12" ht="27.75" customHeight="1" x14ac:dyDescent="0.2">
      <c r="B48" s="147" t="s">
        <v>111</v>
      </c>
      <c r="C48" s="300" t="s">
        <v>240</v>
      </c>
      <c r="D48" s="292"/>
      <c r="E48" s="292"/>
      <c r="F48" s="292"/>
      <c r="G48" s="148">
        <v>2401000</v>
      </c>
      <c r="H48" s="301">
        <v>1313941</v>
      </c>
      <c r="I48" s="292"/>
      <c r="J48" s="292"/>
      <c r="K48" s="293">
        <f t="shared" si="0"/>
        <v>54.724739691795087</v>
      </c>
      <c r="L48" s="292"/>
    </row>
    <row r="49" spans="2:12" ht="27.75" customHeight="1" x14ac:dyDescent="0.2">
      <c r="B49" s="147" t="s">
        <v>241</v>
      </c>
      <c r="C49" s="300" t="s">
        <v>12</v>
      </c>
      <c r="D49" s="292"/>
      <c r="E49" s="292"/>
      <c r="F49" s="292"/>
      <c r="G49" s="148">
        <v>2401000</v>
      </c>
      <c r="H49" s="301">
        <v>1313941</v>
      </c>
      <c r="I49" s="292"/>
      <c r="J49" s="292"/>
      <c r="K49" s="293">
        <f t="shared" si="0"/>
        <v>54.724739691795087</v>
      </c>
      <c r="L49" s="292"/>
    </row>
    <row r="50" spans="2:12" ht="27.75" customHeight="1" x14ac:dyDescent="0.2">
      <c r="B50" s="147" t="s">
        <v>244</v>
      </c>
      <c r="C50" s="300" t="s">
        <v>245</v>
      </c>
      <c r="D50" s="292"/>
      <c r="E50" s="292"/>
      <c r="F50" s="292"/>
      <c r="G50" s="148">
        <v>0</v>
      </c>
      <c r="H50" s="301">
        <v>1313941</v>
      </c>
      <c r="I50" s="292"/>
      <c r="J50" s="292"/>
      <c r="K50" s="293" t="e">
        <f t="shared" si="0"/>
        <v>#DIV/0!</v>
      </c>
      <c r="L50" s="292"/>
    </row>
    <row r="51" spans="2:12" ht="27.75" customHeight="1" x14ac:dyDescent="0.2">
      <c r="B51" s="141" t="s">
        <v>512</v>
      </c>
      <c r="C51" s="304" t="s">
        <v>112</v>
      </c>
      <c r="D51" s="292"/>
      <c r="E51" s="292"/>
      <c r="F51" s="292"/>
      <c r="G51" s="142">
        <v>50000</v>
      </c>
      <c r="H51" s="305">
        <v>85675.839999999997</v>
      </c>
      <c r="I51" s="292"/>
      <c r="J51" s="292"/>
      <c r="K51" s="293">
        <f t="shared" si="0"/>
        <v>171.35167999999999</v>
      </c>
      <c r="L51" s="292"/>
    </row>
    <row r="52" spans="2:12" ht="27.75" customHeight="1" x14ac:dyDescent="0.2">
      <c r="B52" s="143" t="s">
        <v>483</v>
      </c>
      <c r="C52" s="306" t="s">
        <v>482</v>
      </c>
      <c r="D52" s="292"/>
      <c r="E52" s="292"/>
      <c r="F52" s="292"/>
      <c r="G52" s="144">
        <v>50000</v>
      </c>
      <c r="H52" s="307">
        <v>85675.839999999997</v>
      </c>
      <c r="I52" s="292"/>
      <c r="J52" s="292"/>
      <c r="K52" s="293">
        <f t="shared" si="0"/>
        <v>171.35167999999999</v>
      </c>
      <c r="L52" s="292"/>
    </row>
    <row r="53" spans="2:12" ht="27.75" customHeight="1" x14ac:dyDescent="0.2">
      <c r="B53" s="145" t="s">
        <v>481</v>
      </c>
      <c r="C53" s="302" t="s">
        <v>147</v>
      </c>
      <c r="D53" s="292"/>
      <c r="E53" s="292"/>
      <c r="F53" s="292"/>
      <c r="G53" s="146">
        <v>50000</v>
      </c>
      <c r="H53" s="303">
        <v>85675.839999999997</v>
      </c>
      <c r="I53" s="292"/>
      <c r="J53" s="292"/>
      <c r="K53" s="293">
        <f t="shared" si="0"/>
        <v>171.35167999999999</v>
      </c>
      <c r="L53" s="292"/>
    </row>
    <row r="54" spans="2:12" ht="27.75" customHeight="1" x14ac:dyDescent="0.2">
      <c r="B54" s="147" t="s">
        <v>111</v>
      </c>
      <c r="C54" s="300" t="s">
        <v>240</v>
      </c>
      <c r="D54" s="292"/>
      <c r="E54" s="292"/>
      <c r="F54" s="292"/>
      <c r="G54" s="148">
        <v>50000</v>
      </c>
      <c r="H54" s="301">
        <v>85675.839999999997</v>
      </c>
      <c r="I54" s="292"/>
      <c r="J54" s="292"/>
      <c r="K54" s="293">
        <f t="shared" si="0"/>
        <v>171.35167999999999</v>
      </c>
      <c r="L54" s="292"/>
    </row>
    <row r="55" spans="2:12" ht="27.75" customHeight="1" x14ac:dyDescent="0.2">
      <c r="B55" s="147" t="s">
        <v>258</v>
      </c>
      <c r="C55" s="300" t="s">
        <v>259</v>
      </c>
      <c r="D55" s="292"/>
      <c r="E55" s="292"/>
      <c r="F55" s="292"/>
      <c r="G55" s="148">
        <v>50000</v>
      </c>
      <c r="H55" s="301">
        <v>85675.839999999997</v>
      </c>
      <c r="I55" s="292"/>
      <c r="J55" s="292"/>
      <c r="K55" s="293">
        <f t="shared" si="0"/>
        <v>171.35167999999999</v>
      </c>
      <c r="L55" s="292"/>
    </row>
    <row r="56" spans="2:12" ht="27.75" customHeight="1" x14ac:dyDescent="0.2">
      <c r="B56" s="147" t="s">
        <v>261</v>
      </c>
      <c r="C56" s="300" t="s">
        <v>262</v>
      </c>
      <c r="D56" s="292"/>
      <c r="E56" s="292"/>
      <c r="F56" s="292"/>
      <c r="G56" s="148">
        <v>0</v>
      </c>
      <c r="H56" s="301">
        <v>5810</v>
      </c>
      <c r="I56" s="292"/>
      <c r="J56" s="292"/>
      <c r="K56" s="293" t="e">
        <f t="shared" si="0"/>
        <v>#DIV/0!</v>
      </c>
      <c r="L56" s="292"/>
    </row>
    <row r="57" spans="2:12" ht="27.75" customHeight="1" x14ac:dyDescent="0.2">
      <c r="B57" s="147" t="s">
        <v>263</v>
      </c>
      <c r="C57" s="300" t="s">
        <v>16</v>
      </c>
      <c r="D57" s="292"/>
      <c r="E57" s="292"/>
      <c r="F57" s="292"/>
      <c r="G57" s="148">
        <v>0</v>
      </c>
      <c r="H57" s="301">
        <v>1456</v>
      </c>
      <c r="I57" s="292"/>
      <c r="J57" s="292"/>
      <c r="K57" s="293" t="e">
        <f t="shared" si="0"/>
        <v>#DIV/0!</v>
      </c>
      <c r="L57" s="292"/>
    </row>
    <row r="58" spans="2:12" ht="27.75" customHeight="1" x14ac:dyDescent="0.2">
      <c r="B58" s="147" t="s">
        <v>264</v>
      </c>
      <c r="C58" s="300" t="s">
        <v>265</v>
      </c>
      <c r="D58" s="292"/>
      <c r="E58" s="292"/>
      <c r="F58" s="292"/>
      <c r="G58" s="148">
        <v>0</v>
      </c>
      <c r="H58" s="301">
        <v>7463.75</v>
      </c>
      <c r="I58" s="292"/>
      <c r="J58" s="292"/>
      <c r="K58" s="293" t="e">
        <f t="shared" si="0"/>
        <v>#DIV/0!</v>
      </c>
      <c r="L58" s="292"/>
    </row>
    <row r="59" spans="2:12" ht="27.75" customHeight="1" x14ac:dyDescent="0.2">
      <c r="B59" s="147" t="s">
        <v>266</v>
      </c>
      <c r="C59" s="300" t="s">
        <v>267</v>
      </c>
      <c r="D59" s="292"/>
      <c r="E59" s="292"/>
      <c r="F59" s="292"/>
      <c r="G59" s="148">
        <v>0</v>
      </c>
      <c r="H59" s="301">
        <v>7970</v>
      </c>
      <c r="I59" s="292"/>
      <c r="J59" s="292"/>
      <c r="K59" s="293" t="e">
        <f t="shared" si="0"/>
        <v>#DIV/0!</v>
      </c>
      <c r="L59" s="292"/>
    </row>
    <row r="60" spans="2:12" ht="27.75" customHeight="1" x14ac:dyDescent="0.2">
      <c r="B60" s="147" t="s">
        <v>268</v>
      </c>
      <c r="C60" s="300" t="s">
        <v>269</v>
      </c>
      <c r="D60" s="292"/>
      <c r="E60" s="292"/>
      <c r="F60" s="292"/>
      <c r="G60" s="148">
        <v>0</v>
      </c>
      <c r="H60" s="301">
        <v>30889.599999999999</v>
      </c>
      <c r="I60" s="292"/>
      <c r="J60" s="292"/>
      <c r="K60" s="293" t="e">
        <f t="shared" si="0"/>
        <v>#DIV/0!</v>
      </c>
      <c r="L60" s="292"/>
    </row>
    <row r="61" spans="2:12" ht="27.75" customHeight="1" x14ac:dyDescent="0.2">
      <c r="B61" s="147" t="s">
        <v>270</v>
      </c>
      <c r="C61" s="300" t="s">
        <v>271</v>
      </c>
      <c r="D61" s="292"/>
      <c r="E61" s="292"/>
      <c r="F61" s="292"/>
      <c r="G61" s="148">
        <v>0</v>
      </c>
      <c r="H61" s="301">
        <v>32086.49</v>
      </c>
      <c r="I61" s="292"/>
      <c r="J61" s="292"/>
      <c r="K61" s="293" t="e">
        <f t="shared" si="0"/>
        <v>#DIV/0!</v>
      </c>
      <c r="L61" s="292"/>
    </row>
    <row r="62" spans="2:12" ht="27.75" customHeight="1" x14ac:dyDescent="0.2">
      <c r="B62" s="141" t="s">
        <v>511</v>
      </c>
      <c r="C62" s="304" t="s">
        <v>510</v>
      </c>
      <c r="D62" s="292"/>
      <c r="E62" s="292"/>
      <c r="F62" s="292"/>
      <c r="G62" s="142">
        <v>12000</v>
      </c>
      <c r="H62" s="305">
        <v>2304.19</v>
      </c>
      <c r="I62" s="292"/>
      <c r="J62" s="292"/>
      <c r="K62" s="293">
        <f t="shared" si="0"/>
        <v>19.201583333333332</v>
      </c>
      <c r="L62" s="292"/>
    </row>
    <row r="63" spans="2:12" ht="27.75" customHeight="1" x14ac:dyDescent="0.2">
      <c r="B63" s="143" t="s">
        <v>478</v>
      </c>
      <c r="C63" s="306" t="s">
        <v>477</v>
      </c>
      <c r="D63" s="292"/>
      <c r="E63" s="292"/>
      <c r="F63" s="292"/>
      <c r="G63" s="144">
        <v>12000</v>
      </c>
      <c r="H63" s="307">
        <v>2304.19</v>
      </c>
      <c r="I63" s="292"/>
      <c r="J63" s="292"/>
      <c r="K63" s="293">
        <f t="shared" si="0"/>
        <v>19.201583333333332</v>
      </c>
      <c r="L63" s="292"/>
    </row>
    <row r="64" spans="2:12" ht="27.75" customHeight="1" x14ac:dyDescent="0.2">
      <c r="B64" s="145" t="s">
        <v>476</v>
      </c>
      <c r="C64" s="302" t="s">
        <v>196</v>
      </c>
      <c r="D64" s="292"/>
      <c r="E64" s="292"/>
      <c r="F64" s="292"/>
      <c r="G64" s="146">
        <v>12000</v>
      </c>
      <c r="H64" s="303">
        <v>2304.19</v>
      </c>
      <c r="I64" s="292"/>
      <c r="J64" s="292"/>
      <c r="K64" s="293">
        <f t="shared" si="0"/>
        <v>19.201583333333332</v>
      </c>
      <c r="L64" s="292"/>
    </row>
    <row r="65" spans="2:12" ht="27.75" customHeight="1" x14ac:dyDescent="0.2">
      <c r="B65" s="147" t="s">
        <v>111</v>
      </c>
      <c r="C65" s="300" t="s">
        <v>240</v>
      </c>
      <c r="D65" s="292"/>
      <c r="E65" s="292"/>
      <c r="F65" s="292"/>
      <c r="G65" s="148">
        <v>12000</v>
      </c>
      <c r="H65" s="301">
        <v>0</v>
      </c>
      <c r="I65" s="292"/>
      <c r="J65" s="292"/>
      <c r="K65" s="293">
        <f t="shared" si="0"/>
        <v>0</v>
      </c>
      <c r="L65" s="292"/>
    </row>
    <row r="66" spans="2:12" ht="27.75" customHeight="1" x14ac:dyDescent="0.2">
      <c r="B66" s="147" t="s">
        <v>248</v>
      </c>
      <c r="C66" s="300" t="s">
        <v>249</v>
      </c>
      <c r="D66" s="292"/>
      <c r="E66" s="292"/>
      <c r="F66" s="292"/>
      <c r="G66" s="148">
        <v>12000</v>
      </c>
      <c r="H66" s="301">
        <v>0</v>
      </c>
      <c r="I66" s="292"/>
      <c r="J66" s="292"/>
      <c r="K66" s="293">
        <f t="shared" si="0"/>
        <v>0</v>
      </c>
      <c r="L66" s="292"/>
    </row>
    <row r="67" spans="2:12" ht="27.75" customHeight="1" x14ac:dyDescent="0.2">
      <c r="B67" s="147" t="s">
        <v>113</v>
      </c>
      <c r="C67" s="300" t="s">
        <v>19</v>
      </c>
      <c r="D67" s="292"/>
      <c r="E67" s="292"/>
      <c r="F67" s="292"/>
      <c r="G67" s="148">
        <v>0</v>
      </c>
      <c r="H67" s="301">
        <v>2304.19</v>
      </c>
      <c r="I67" s="292"/>
      <c r="J67" s="292"/>
      <c r="K67" s="293" t="e">
        <f t="shared" si="0"/>
        <v>#DIV/0!</v>
      </c>
      <c r="L67" s="292"/>
    </row>
    <row r="68" spans="2:12" ht="27.75" customHeight="1" x14ac:dyDescent="0.2">
      <c r="B68" s="147" t="s">
        <v>278</v>
      </c>
      <c r="C68" s="300" t="s">
        <v>279</v>
      </c>
      <c r="D68" s="292"/>
      <c r="E68" s="292"/>
      <c r="F68" s="292"/>
      <c r="G68" s="148">
        <v>0</v>
      </c>
      <c r="H68" s="301">
        <v>2304.19</v>
      </c>
      <c r="I68" s="292"/>
      <c r="J68" s="292"/>
      <c r="K68" s="293" t="e">
        <f t="shared" si="0"/>
        <v>#DIV/0!</v>
      </c>
      <c r="L68" s="292"/>
    </row>
    <row r="69" spans="2:12" ht="27.75" customHeight="1" x14ac:dyDescent="0.2">
      <c r="B69" s="147" t="s">
        <v>280</v>
      </c>
      <c r="C69" s="300" t="s">
        <v>281</v>
      </c>
      <c r="D69" s="292"/>
      <c r="E69" s="292"/>
      <c r="F69" s="292"/>
      <c r="G69" s="148">
        <v>0</v>
      </c>
      <c r="H69" s="301">
        <v>204.19</v>
      </c>
      <c r="I69" s="292"/>
      <c r="J69" s="292"/>
      <c r="K69" s="293" t="e">
        <f t="shared" si="0"/>
        <v>#DIV/0!</v>
      </c>
      <c r="L69" s="292"/>
    </row>
    <row r="70" spans="2:12" ht="27.75" customHeight="1" x14ac:dyDescent="0.2">
      <c r="B70" s="147" t="s">
        <v>282</v>
      </c>
      <c r="C70" s="300" t="s">
        <v>283</v>
      </c>
      <c r="D70" s="292"/>
      <c r="E70" s="292"/>
      <c r="F70" s="292"/>
      <c r="G70" s="148">
        <v>0</v>
      </c>
      <c r="H70" s="301">
        <v>2100</v>
      </c>
      <c r="I70" s="292"/>
      <c r="J70" s="292"/>
      <c r="K70" s="293" t="e">
        <f t="shared" si="0"/>
        <v>#DIV/0!</v>
      </c>
      <c r="L70" s="292"/>
    </row>
    <row r="71" spans="2:12" ht="27.75" customHeight="1" x14ac:dyDescent="0.2">
      <c r="B71" s="141" t="s">
        <v>509</v>
      </c>
      <c r="C71" s="304" t="s">
        <v>508</v>
      </c>
      <c r="D71" s="292"/>
      <c r="E71" s="292"/>
      <c r="F71" s="292"/>
      <c r="G71" s="142">
        <v>800000</v>
      </c>
      <c r="H71" s="305">
        <v>0</v>
      </c>
      <c r="I71" s="292"/>
      <c r="J71" s="292"/>
      <c r="K71" s="293">
        <f t="shared" si="0"/>
        <v>0</v>
      </c>
      <c r="L71" s="292"/>
    </row>
    <row r="72" spans="2:12" ht="27.75" customHeight="1" x14ac:dyDescent="0.2">
      <c r="B72" s="143" t="s">
        <v>472</v>
      </c>
      <c r="C72" s="306" t="s">
        <v>471</v>
      </c>
      <c r="D72" s="292"/>
      <c r="E72" s="292"/>
      <c r="F72" s="292"/>
      <c r="G72" s="144">
        <v>800000</v>
      </c>
      <c r="H72" s="307">
        <v>0</v>
      </c>
      <c r="I72" s="292"/>
      <c r="J72" s="292"/>
      <c r="K72" s="293">
        <f t="shared" si="0"/>
        <v>0</v>
      </c>
      <c r="L72" s="292"/>
    </row>
    <row r="73" spans="2:12" ht="27.75" customHeight="1" x14ac:dyDescent="0.2">
      <c r="B73" s="145" t="s">
        <v>470</v>
      </c>
      <c r="C73" s="302" t="s">
        <v>469</v>
      </c>
      <c r="D73" s="292"/>
      <c r="E73" s="292"/>
      <c r="F73" s="292"/>
      <c r="G73" s="146">
        <v>800000</v>
      </c>
      <c r="H73" s="303">
        <v>0</v>
      </c>
      <c r="I73" s="292"/>
      <c r="J73" s="292"/>
      <c r="K73" s="293">
        <f t="shared" si="0"/>
        <v>0</v>
      </c>
      <c r="L73" s="292"/>
    </row>
    <row r="74" spans="2:12" ht="27.75" customHeight="1" x14ac:dyDescent="0.2">
      <c r="B74" s="147" t="s">
        <v>284</v>
      </c>
      <c r="C74" s="300" t="s">
        <v>127</v>
      </c>
      <c r="D74" s="292"/>
      <c r="E74" s="292"/>
      <c r="F74" s="292"/>
      <c r="G74" s="148">
        <v>800000</v>
      </c>
      <c r="H74" s="301">
        <v>0</v>
      </c>
      <c r="I74" s="292"/>
      <c r="J74" s="292"/>
      <c r="K74" s="293">
        <f t="shared" si="0"/>
        <v>0</v>
      </c>
      <c r="L74" s="292"/>
    </row>
    <row r="75" spans="2:12" ht="27.75" customHeight="1" x14ac:dyDescent="0.2">
      <c r="B75" s="147" t="s">
        <v>285</v>
      </c>
      <c r="C75" s="300" t="s">
        <v>128</v>
      </c>
      <c r="D75" s="292"/>
      <c r="E75" s="292"/>
      <c r="F75" s="292"/>
      <c r="G75" s="148">
        <v>800000</v>
      </c>
      <c r="H75" s="301">
        <v>0</v>
      </c>
      <c r="I75" s="292"/>
      <c r="J75" s="292"/>
      <c r="K75" s="293">
        <f t="shared" si="0"/>
        <v>0</v>
      </c>
      <c r="L75" s="292"/>
    </row>
    <row r="76" spans="2:12" ht="27.75" customHeight="1" x14ac:dyDescent="0.2">
      <c r="B76" s="135"/>
      <c r="C76" s="291" t="s">
        <v>286</v>
      </c>
      <c r="D76" s="292"/>
      <c r="E76" s="292"/>
      <c r="F76" s="292"/>
      <c r="G76" s="134">
        <v>50036839.390000001</v>
      </c>
      <c r="H76" s="293">
        <v>28535051.25</v>
      </c>
      <c r="I76" s="292"/>
      <c r="J76" s="292"/>
      <c r="K76" s="293">
        <f t="shared" si="0"/>
        <v>57.028084902786262</v>
      </c>
      <c r="L76" s="292"/>
    </row>
    <row r="77" spans="2:12" ht="27.75" customHeight="1" x14ac:dyDescent="0.2">
      <c r="B77" s="139" t="s">
        <v>238</v>
      </c>
      <c r="C77" s="294" t="s">
        <v>239</v>
      </c>
      <c r="D77" s="292"/>
      <c r="E77" s="292"/>
      <c r="F77" s="292"/>
      <c r="G77" s="140">
        <v>50036839.390000001</v>
      </c>
      <c r="H77" s="295">
        <v>28535051.25</v>
      </c>
      <c r="I77" s="292"/>
      <c r="J77" s="292"/>
      <c r="K77" s="293">
        <f t="shared" ref="K77:K140" si="1">+H77/G77*100</f>
        <v>57.028084902786262</v>
      </c>
      <c r="L77" s="292"/>
    </row>
    <row r="78" spans="2:12" ht="27.75" customHeight="1" x14ac:dyDescent="0.2">
      <c r="B78" s="149" t="s">
        <v>521</v>
      </c>
      <c r="C78" s="308" t="s">
        <v>522</v>
      </c>
      <c r="D78" s="292"/>
      <c r="E78" s="292"/>
      <c r="F78" s="292"/>
      <c r="G78" s="150">
        <v>50036839.390000001</v>
      </c>
      <c r="H78" s="309">
        <v>28535051.25</v>
      </c>
      <c r="I78" s="292"/>
      <c r="J78" s="292"/>
      <c r="K78" s="293">
        <f t="shared" si="1"/>
        <v>57.028084902786262</v>
      </c>
      <c r="L78" s="292"/>
    </row>
    <row r="79" spans="2:12" ht="27.75" customHeight="1" x14ac:dyDescent="0.2">
      <c r="B79" s="151" t="s">
        <v>523</v>
      </c>
      <c r="C79" s="310" t="s">
        <v>524</v>
      </c>
      <c r="D79" s="292"/>
      <c r="E79" s="292"/>
      <c r="F79" s="292"/>
      <c r="G79" s="152">
        <v>50036839.390000001</v>
      </c>
      <c r="H79" s="311">
        <v>28535051.25</v>
      </c>
      <c r="I79" s="292"/>
      <c r="J79" s="292"/>
      <c r="K79" s="293">
        <f t="shared" si="1"/>
        <v>57.028084902786262</v>
      </c>
      <c r="L79" s="292"/>
    </row>
    <row r="80" spans="2:12" ht="27.75" customHeight="1" x14ac:dyDescent="0.2">
      <c r="B80" s="153" t="s">
        <v>525</v>
      </c>
      <c r="C80" s="312" t="s">
        <v>152</v>
      </c>
      <c r="D80" s="292"/>
      <c r="E80" s="292"/>
      <c r="F80" s="292"/>
      <c r="G80" s="154">
        <v>43028171.920000002</v>
      </c>
      <c r="H80" s="313">
        <v>25223761.420000002</v>
      </c>
      <c r="I80" s="292"/>
      <c r="J80" s="292"/>
      <c r="K80" s="293">
        <f t="shared" si="1"/>
        <v>58.621503760134651</v>
      </c>
      <c r="L80" s="292"/>
    </row>
    <row r="81" spans="2:12" ht="27.75" customHeight="1" x14ac:dyDescent="0.2">
      <c r="B81" s="141" t="s">
        <v>526</v>
      </c>
      <c r="C81" s="304" t="s">
        <v>93</v>
      </c>
      <c r="D81" s="292"/>
      <c r="E81" s="292"/>
      <c r="F81" s="292"/>
      <c r="G81" s="142">
        <v>902845</v>
      </c>
      <c r="H81" s="305">
        <v>900000</v>
      </c>
      <c r="I81" s="292"/>
      <c r="J81" s="292"/>
      <c r="K81" s="293">
        <f t="shared" si="1"/>
        <v>99.684885002409047</v>
      </c>
      <c r="L81" s="292"/>
    </row>
    <row r="82" spans="2:12" ht="27.75" customHeight="1" x14ac:dyDescent="0.2">
      <c r="B82" s="143" t="s">
        <v>507</v>
      </c>
      <c r="C82" s="306" t="s">
        <v>93</v>
      </c>
      <c r="D82" s="292"/>
      <c r="E82" s="292"/>
      <c r="F82" s="292"/>
      <c r="G82" s="144">
        <v>902845</v>
      </c>
      <c r="H82" s="307">
        <v>900000</v>
      </c>
      <c r="I82" s="292"/>
      <c r="J82" s="292"/>
      <c r="K82" s="293">
        <f t="shared" si="1"/>
        <v>99.684885002409047</v>
      </c>
      <c r="L82" s="292"/>
    </row>
    <row r="83" spans="2:12" ht="27.75" customHeight="1" x14ac:dyDescent="0.2">
      <c r="B83" s="145" t="s">
        <v>506</v>
      </c>
      <c r="C83" s="302" t="s">
        <v>93</v>
      </c>
      <c r="D83" s="292"/>
      <c r="E83" s="292"/>
      <c r="F83" s="292"/>
      <c r="G83" s="146">
        <v>702845</v>
      </c>
      <c r="H83" s="303">
        <v>700000</v>
      </c>
      <c r="I83" s="292"/>
      <c r="J83" s="292"/>
      <c r="K83" s="293">
        <f t="shared" si="1"/>
        <v>99.595216584026346</v>
      </c>
      <c r="L83" s="292"/>
    </row>
    <row r="84" spans="2:12" ht="27.75" customHeight="1" x14ac:dyDescent="0.2">
      <c r="B84" s="147" t="s">
        <v>115</v>
      </c>
      <c r="C84" s="300" t="s">
        <v>21</v>
      </c>
      <c r="D84" s="292"/>
      <c r="E84" s="292"/>
      <c r="F84" s="292"/>
      <c r="G84" s="148">
        <v>702845</v>
      </c>
      <c r="H84" s="301">
        <v>700000</v>
      </c>
      <c r="I84" s="292"/>
      <c r="J84" s="292"/>
      <c r="K84" s="293">
        <f t="shared" si="1"/>
        <v>99.595216584026346</v>
      </c>
      <c r="L84" s="292"/>
    </row>
    <row r="85" spans="2:12" ht="27.75" customHeight="1" x14ac:dyDescent="0.2">
      <c r="B85" s="147" t="s">
        <v>177</v>
      </c>
      <c r="C85" s="300" t="s">
        <v>22</v>
      </c>
      <c r="D85" s="292"/>
      <c r="E85" s="292"/>
      <c r="F85" s="292"/>
      <c r="G85" s="148">
        <v>2845</v>
      </c>
      <c r="H85" s="301">
        <v>0</v>
      </c>
      <c r="I85" s="292"/>
      <c r="J85" s="292"/>
      <c r="K85" s="293">
        <f t="shared" si="1"/>
        <v>0</v>
      </c>
      <c r="L85" s="292"/>
    </row>
    <row r="86" spans="2:12" ht="27.75" customHeight="1" x14ac:dyDescent="0.2">
      <c r="B86" s="147" t="s">
        <v>182</v>
      </c>
      <c r="C86" s="300" t="s">
        <v>30</v>
      </c>
      <c r="D86" s="292"/>
      <c r="E86" s="292"/>
      <c r="F86" s="292"/>
      <c r="G86" s="148">
        <v>700000</v>
      </c>
      <c r="H86" s="301">
        <v>700000</v>
      </c>
      <c r="I86" s="292"/>
      <c r="J86" s="292"/>
      <c r="K86" s="293">
        <f t="shared" si="1"/>
        <v>100</v>
      </c>
      <c r="L86" s="292"/>
    </row>
    <row r="87" spans="2:12" ht="27.75" customHeight="1" x14ac:dyDescent="0.2">
      <c r="B87" s="147" t="s">
        <v>405</v>
      </c>
      <c r="C87" s="300" t="s">
        <v>406</v>
      </c>
      <c r="D87" s="292"/>
      <c r="E87" s="292"/>
      <c r="F87" s="292"/>
      <c r="G87" s="148">
        <v>0</v>
      </c>
      <c r="H87" s="301">
        <v>83708.5</v>
      </c>
      <c r="I87" s="292"/>
      <c r="J87" s="292"/>
      <c r="K87" s="293" t="e">
        <f t="shared" si="1"/>
        <v>#DIV/0!</v>
      </c>
      <c r="L87" s="292"/>
    </row>
    <row r="88" spans="2:12" ht="27.75" customHeight="1" x14ac:dyDescent="0.2">
      <c r="B88" s="147" t="s">
        <v>407</v>
      </c>
      <c r="C88" s="300" t="s">
        <v>408</v>
      </c>
      <c r="D88" s="292"/>
      <c r="E88" s="292"/>
      <c r="F88" s="292"/>
      <c r="G88" s="148">
        <v>0</v>
      </c>
      <c r="H88" s="301">
        <v>616291.5</v>
      </c>
      <c r="I88" s="292"/>
      <c r="J88" s="292"/>
      <c r="K88" s="293" t="e">
        <f t="shared" si="1"/>
        <v>#DIV/0!</v>
      </c>
      <c r="L88" s="292"/>
    </row>
    <row r="89" spans="2:12" ht="27.75" customHeight="1" x14ac:dyDescent="0.2">
      <c r="B89" s="145" t="s">
        <v>505</v>
      </c>
      <c r="C89" s="302" t="s">
        <v>504</v>
      </c>
      <c r="D89" s="292"/>
      <c r="E89" s="292"/>
      <c r="F89" s="292"/>
      <c r="G89" s="146">
        <v>200000</v>
      </c>
      <c r="H89" s="303">
        <v>200000</v>
      </c>
      <c r="I89" s="292"/>
      <c r="J89" s="292"/>
      <c r="K89" s="293">
        <f t="shared" si="1"/>
        <v>100</v>
      </c>
      <c r="L89" s="292"/>
    </row>
    <row r="90" spans="2:12" ht="27.75" customHeight="1" x14ac:dyDescent="0.2">
      <c r="B90" s="147" t="s">
        <v>115</v>
      </c>
      <c r="C90" s="300" t="s">
        <v>21</v>
      </c>
      <c r="D90" s="292"/>
      <c r="E90" s="292"/>
      <c r="F90" s="292"/>
      <c r="G90" s="148">
        <v>200000</v>
      </c>
      <c r="H90" s="301">
        <v>200000</v>
      </c>
      <c r="I90" s="292"/>
      <c r="J90" s="292"/>
      <c r="K90" s="293">
        <f t="shared" si="1"/>
        <v>100</v>
      </c>
      <c r="L90" s="292"/>
    </row>
    <row r="91" spans="2:12" ht="27.75" customHeight="1" x14ac:dyDescent="0.2">
      <c r="B91" s="147" t="s">
        <v>182</v>
      </c>
      <c r="C91" s="300" t="s">
        <v>30</v>
      </c>
      <c r="D91" s="292"/>
      <c r="E91" s="292"/>
      <c r="F91" s="292"/>
      <c r="G91" s="148">
        <v>200000</v>
      </c>
      <c r="H91" s="301">
        <v>200000</v>
      </c>
      <c r="I91" s="292"/>
      <c r="J91" s="292"/>
      <c r="K91" s="293">
        <f t="shared" si="1"/>
        <v>100</v>
      </c>
      <c r="L91" s="292"/>
    </row>
    <row r="92" spans="2:12" ht="27.75" customHeight="1" x14ac:dyDescent="0.2">
      <c r="B92" s="147" t="s">
        <v>407</v>
      </c>
      <c r="C92" s="300" t="s">
        <v>408</v>
      </c>
      <c r="D92" s="292"/>
      <c r="E92" s="292"/>
      <c r="F92" s="292"/>
      <c r="G92" s="148">
        <v>0</v>
      </c>
      <c r="H92" s="301">
        <v>200000</v>
      </c>
      <c r="I92" s="292"/>
      <c r="J92" s="292"/>
      <c r="K92" s="293" t="e">
        <f t="shared" si="1"/>
        <v>#DIV/0!</v>
      </c>
      <c r="L92" s="292"/>
    </row>
    <row r="93" spans="2:12" ht="27.75" customHeight="1" x14ac:dyDescent="0.2">
      <c r="B93" s="141" t="s">
        <v>516</v>
      </c>
      <c r="C93" s="304" t="s">
        <v>94</v>
      </c>
      <c r="D93" s="292"/>
      <c r="E93" s="292"/>
      <c r="F93" s="292"/>
      <c r="G93" s="142">
        <v>972844.19</v>
      </c>
      <c r="H93" s="305">
        <v>377300.93</v>
      </c>
      <c r="I93" s="292"/>
      <c r="J93" s="292"/>
      <c r="K93" s="293">
        <f t="shared" si="1"/>
        <v>38.783284505199134</v>
      </c>
      <c r="L93" s="292"/>
    </row>
    <row r="94" spans="2:12" ht="27.75" customHeight="1" x14ac:dyDescent="0.2">
      <c r="B94" s="143" t="s">
        <v>503</v>
      </c>
      <c r="C94" s="306" t="s">
        <v>502</v>
      </c>
      <c r="D94" s="292"/>
      <c r="E94" s="292"/>
      <c r="F94" s="292"/>
      <c r="G94" s="144">
        <v>972844.19</v>
      </c>
      <c r="H94" s="307">
        <v>377300.93</v>
      </c>
      <c r="I94" s="292"/>
      <c r="J94" s="292"/>
      <c r="K94" s="293">
        <f t="shared" si="1"/>
        <v>38.783284505199134</v>
      </c>
      <c r="L94" s="292"/>
    </row>
    <row r="95" spans="2:12" ht="27.75" customHeight="1" x14ac:dyDescent="0.2">
      <c r="B95" s="145" t="s">
        <v>501</v>
      </c>
      <c r="C95" s="302" t="s">
        <v>214</v>
      </c>
      <c r="D95" s="292"/>
      <c r="E95" s="292"/>
      <c r="F95" s="292"/>
      <c r="G95" s="146">
        <v>972844.19</v>
      </c>
      <c r="H95" s="303">
        <v>377300.93</v>
      </c>
      <c r="I95" s="292"/>
      <c r="J95" s="292"/>
      <c r="K95" s="293">
        <f t="shared" si="1"/>
        <v>38.783284505199134</v>
      </c>
      <c r="L95" s="292"/>
    </row>
    <row r="96" spans="2:12" ht="27.75" customHeight="1" x14ac:dyDescent="0.2">
      <c r="B96" s="147" t="s">
        <v>115</v>
      </c>
      <c r="C96" s="300" t="s">
        <v>21</v>
      </c>
      <c r="D96" s="292"/>
      <c r="E96" s="292"/>
      <c r="F96" s="292"/>
      <c r="G96" s="148">
        <v>972844.19</v>
      </c>
      <c r="H96" s="301">
        <v>377300.93</v>
      </c>
      <c r="I96" s="292"/>
      <c r="J96" s="292"/>
      <c r="K96" s="293">
        <f t="shared" si="1"/>
        <v>38.783284505199134</v>
      </c>
      <c r="L96" s="292"/>
    </row>
    <row r="97" spans="2:12" ht="27.75" customHeight="1" x14ac:dyDescent="0.2">
      <c r="B97" s="147" t="s">
        <v>177</v>
      </c>
      <c r="C97" s="300" t="s">
        <v>22</v>
      </c>
      <c r="D97" s="292"/>
      <c r="E97" s="292"/>
      <c r="F97" s="292"/>
      <c r="G97" s="148">
        <v>942584.19</v>
      </c>
      <c r="H97" s="301">
        <v>361830.65</v>
      </c>
      <c r="I97" s="292"/>
      <c r="J97" s="292"/>
      <c r="K97" s="293">
        <f t="shared" si="1"/>
        <v>38.387090918637199</v>
      </c>
      <c r="L97" s="292"/>
    </row>
    <row r="98" spans="2:12" ht="27.75" customHeight="1" x14ac:dyDescent="0.2">
      <c r="B98" s="147" t="s">
        <v>287</v>
      </c>
      <c r="C98" s="300" t="s">
        <v>288</v>
      </c>
      <c r="D98" s="292"/>
      <c r="E98" s="292"/>
      <c r="F98" s="292"/>
      <c r="G98" s="148">
        <v>0</v>
      </c>
      <c r="H98" s="301">
        <v>242961.18</v>
      </c>
      <c r="I98" s="292"/>
      <c r="J98" s="292"/>
      <c r="K98" s="293" t="e">
        <f t="shared" si="1"/>
        <v>#DIV/0!</v>
      </c>
      <c r="L98" s="292"/>
    </row>
    <row r="99" spans="2:12" ht="27.75" customHeight="1" x14ac:dyDescent="0.2">
      <c r="B99" s="147" t="s">
        <v>292</v>
      </c>
      <c r="C99" s="300" t="s">
        <v>293</v>
      </c>
      <c r="D99" s="292"/>
      <c r="E99" s="292"/>
      <c r="F99" s="292"/>
      <c r="G99" s="148">
        <v>0</v>
      </c>
      <c r="H99" s="301">
        <v>300</v>
      </c>
      <c r="I99" s="292"/>
      <c r="J99" s="292"/>
      <c r="K99" s="293" t="e">
        <f t="shared" si="1"/>
        <v>#DIV/0!</v>
      </c>
      <c r="L99" s="292"/>
    </row>
    <row r="100" spans="2:12" ht="27.75" customHeight="1" x14ac:dyDescent="0.2">
      <c r="B100" s="147" t="s">
        <v>300</v>
      </c>
      <c r="C100" s="300" t="s">
        <v>301</v>
      </c>
      <c r="D100" s="292"/>
      <c r="E100" s="292"/>
      <c r="F100" s="292"/>
      <c r="G100" s="148">
        <v>0</v>
      </c>
      <c r="H100" s="301">
        <v>300</v>
      </c>
      <c r="I100" s="292"/>
      <c r="J100" s="292"/>
      <c r="K100" s="293" t="e">
        <f t="shared" si="1"/>
        <v>#DIV/0!</v>
      </c>
      <c r="L100" s="292"/>
    </row>
    <row r="101" spans="2:12" ht="27.75" customHeight="1" x14ac:dyDescent="0.2">
      <c r="B101" s="147" t="s">
        <v>302</v>
      </c>
      <c r="C101" s="300" t="s">
        <v>28</v>
      </c>
      <c r="D101" s="292"/>
      <c r="E101" s="292"/>
      <c r="F101" s="292"/>
      <c r="G101" s="148">
        <v>0</v>
      </c>
      <c r="H101" s="301">
        <v>118269.47</v>
      </c>
      <c r="I101" s="292"/>
      <c r="J101" s="292"/>
      <c r="K101" s="293" t="e">
        <f t="shared" si="1"/>
        <v>#DIV/0!</v>
      </c>
      <c r="L101" s="292"/>
    </row>
    <row r="102" spans="2:12" ht="27.75" customHeight="1" x14ac:dyDescent="0.2">
      <c r="B102" s="147" t="s">
        <v>182</v>
      </c>
      <c r="C102" s="300" t="s">
        <v>30</v>
      </c>
      <c r="D102" s="292"/>
      <c r="E102" s="292"/>
      <c r="F102" s="292"/>
      <c r="G102" s="148">
        <v>30260</v>
      </c>
      <c r="H102" s="301">
        <v>15470.28</v>
      </c>
      <c r="I102" s="292"/>
      <c r="J102" s="292"/>
      <c r="K102" s="293">
        <f t="shared" si="1"/>
        <v>51.124520819563777</v>
      </c>
      <c r="L102" s="292"/>
    </row>
    <row r="103" spans="2:12" ht="27.75" customHeight="1" x14ac:dyDescent="0.2">
      <c r="B103" s="147" t="s">
        <v>304</v>
      </c>
      <c r="C103" s="300" t="s">
        <v>305</v>
      </c>
      <c r="D103" s="292"/>
      <c r="E103" s="292"/>
      <c r="F103" s="292"/>
      <c r="G103" s="148">
        <v>0</v>
      </c>
      <c r="H103" s="301">
        <v>645</v>
      </c>
      <c r="I103" s="292"/>
      <c r="J103" s="292"/>
      <c r="K103" s="293" t="e">
        <f t="shared" si="1"/>
        <v>#DIV/0!</v>
      </c>
      <c r="L103" s="292"/>
    </row>
    <row r="104" spans="2:12" ht="27.75" customHeight="1" x14ac:dyDescent="0.2">
      <c r="B104" s="147" t="s">
        <v>312</v>
      </c>
      <c r="C104" s="300" t="s">
        <v>313</v>
      </c>
      <c r="D104" s="292"/>
      <c r="E104" s="292"/>
      <c r="F104" s="292"/>
      <c r="G104" s="148">
        <v>0</v>
      </c>
      <c r="H104" s="301">
        <v>14825.28</v>
      </c>
      <c r="I104" s="292"/>
      <c r="J104" s="292"/>
      <c r="K104" s="293" t="e">
        <f t="shared" si="1"/>
        <v>#DIV/0!</v>
      </c>
      <c r="L104" s="292"/>
    </row>
    <row r="105" spans="2:12" ht="27.75" customHeight="1" x14ac:dyDescent="0.2">
      <c r="B105" s="141" t="s">
        <v>515</v>
      </c>
      <c r="C105" s="304" t="s">
        <v>98</v>
      </c>
      <c r="D105" s="292"/>
      <c r="E105" s="292"/>
      <c r="F105" s="292"/>
      <c r="G105" s="142">
        <v>40969052.75</v>
      </c>
      <c r="H105" s="305">
        <v>23889984.100000001</v>
      </c>
      <c r="I105" s="292"/>
      <c r="J105" s="292"/>
      <c r="K105" s="293">
        <f t="shared" si="1"/>
        <v>58.312268642823341</v>
      </c>
      <c r="L105" s="292"/>
    </row>
    <row r="106" spans="2:12" ht="27.75" customHeight="1" x14ac:dyDescent="0.2">
      <c r="B106" s="143" t="s">
        <v>494</v>
      </c>
      <c r="C106" s="306" t="s">
        <v>493</v>
      </c>
      <c r="D106" s="292"/>
      <c r="E106" s="292"/>
      <c r="F106" s="292"/>
      <c r="G106" s="144">
        <v>40969052.75</v>
      </c>
      <c r="H106" s="307">
        <v>23889984.100000001</v>
      </c>
      <c r="I106" s="292"/>
      <c r="J106" s="292"/>
      <c r="K106" s="293">
        <f t="shared" si="1"/>
        <v>58.312268642823341</v>
      </c>
      <c r="L106" s="292"/>
    </row>
    <row r="107" spans="2:12" ht="27.75" customHeight="1" x14ac:dyDescent="0.2">
      <c r="B107" s="145" t="s">
        <v>492</v>
      </c>
      <c r="C107" s="302" t="s">
        <v>191</v>
      </c>
      <c r="D107" s="292"/>
      <c r="E107" s="292"/>
      <c r="F107" s="292"/>
      <c r="G107" s="146">
        <v>40969052.75</v>
      </c>
      <c r="H107" s="303">
        <v>23889984.100000001</v>
      </c>
      <c r="I107" s="292"/>
      <c r="J107" s="292"/>
      <c r="K107" s="293">
        <f t="shared" si="1"/>
        <v>58.312268642823341</v>
      </c>
      <c r="L107" s="292"/>
    </row>
    <row r="108" spans="2:12" ht="27.75" customHeight="1" x14ac:dyDescent="0.2">
      <c r="B108" s="147" t="s">
        <v>115</v>
      </c>
      <c r="C108" s="300" t="s">
        <v>21</v>
      </c>
      <c r="D108" s="292"/>
      <c r="E108" s="292"/>
      <c r="F108" s="292"/>
      <c r="G108" s="148">
        <v>40969052.75</v>
      </c>
      <c r="H108" s="301">
        <v>23889984.100000001</v>
      </c>
      <c r="I108" s="292"/>
      <c r="J108" s="292"/>
      <c r="K108" s="293">
        <f t="shared" si="1"/>
        <v>58.312268642823341</v>
      </c>
      <c r="L108" s="292"/>
    </row>
    <row r="109" spans="2:12" ht="27.75" customHeight="1" x14ac:dyDescent="0.2">
      <c r="B109" s="147" t="s">
        <v>177</v>
      </c>
      <c r="C109" s="300" t="s">
        <v>22</v>
      </c>
      <c r="D109" s="292"/>
      <c r="E109" s="292"/>
      <c r="F109" s="292"/>
      <c r="G109" s="148">
        <v>33320145.100000001</v>
      </c>
      <c r="H109" s="301">
        <v>18102198.359999999</v>
      </c>
      <c r="I109" s="292"/>
      <c r="J109" s="292"/>
      <c r="K109" s="293">
        <f t="shared" si="1"/>
        <v>54.328089825755285</v>
      </c>
      <c r="L109" s="292"/>
    </row>
    <row r="110" spans="2:12" ht="27.75" customHeight="1" x14ac:dyDescent="0.2">
      <c r="B110" s="147" t="s">
        <v>287</v>
      </c>
      <c r="C110" s="300" t="s">
        <v>288</v>
      </c>
      <c r="D110" s="292"/>
      <c r="E110" s="292"/>
      <c r="F110" s="292"/>
      <c r="G110" s="148">
        <v>0</v>
      </c>
      <c r="H110" s="301">
        <v>15103548.68</v>
      </c>
      <c r="I110" s="292"/>
      <c r="J110" s="292"/>
      <c r="K110" s="293" t="e">
        <f t="shared" si="1"/>
        <v>#DIV/0!</v>
      </c>
      <c r="L110" s="292"/>
    </row>
    <row r="111" spans="2:12" ht="27.75" customHeight="1" x14ac:dyDescent="0.2">
      <c r="B111" s="147" t="s">
        <v>289</v>
      </c>
      <c r="C111" s="300" t="s">
        <v>290</v>
      </c>
      <c r="D111" s="292"/>
      <c r="E111" s="292"/>
      <c r="F111" s="292"/>
      <c r="G111" s="148">
        <v>0</v>
      </c>
      <c r="H111" s="301">
        <v>4406.5</v>
      </c>
      <c r="I111" s="292"/>
      <c r="J111" s="292"/>
      <c r="K111" s="293" t="e">
        <f t="shared" si="1"/>
        <v>#DIV/0!</v>
      </c>
      <c r="L111" s="292"/>
    </row>
    <row r="112" spans="2:12" ht="27.75" customHeight="1" x14ac:dyDescent="0.2">
      <c r="B112" s="147" t="s">
        <v>291</v>
      </c>
      <c r="C112" s="300" t="s">
        <v>155</v>
      </c>
      <c r="D112" s="292"/>
      <c r="E112" s="292"/>
      <c r="F112" s="292"/>
      <c r="G112" s="148">
        <v>0</v>
      </c>
      <c r="H112" s="301">
        <v>342668.76</v>
      </c>
      <c r="I112" s="292"/>
      <c r="J112" s="292"/>
      <c r="K112" s="293" t="e">
        <f t="shared" si="1"/>
        <v>#DIV/0!</v>
      </c>
      <c r="L112" s="292"/>
    </row>
    <row r="113" spans="2:12" ht="27.75" customHeight="1" x14ac:dyDescent="0.2">
      <c r="B113" s="147" t="s">
        <v>292</v>
      </c>
      <c r="C113" s="300" t="s">
        <v>293</v>
      </c>
      <c r="D113" s="292"/>
      <c r="E113" s="292"/>
      <c r="F113" s="292"/>
      <c r="G113" s="148">
        <v>0</v>
      </c>
      <c r="H113" s="301">
        <v>89995.11</v>
      </c>
      <c r="I113" s="292"/>
      <c r="J113" s="292"/>
      <c r="K113" s="293" t="e">
        <f t="shared" si="1"/>
        <v>#DIV/0!</v>
      </c>
      <c r="L113" s="292"/>
    </row>
    <row r="114" spans="2:12" ht="27.75" customHeight="1" x14ac:dyDescent="0.2">
      <c r="B114" s="147" t="s">
        <v>294</v>
      </c>
      <c r="C114" s="300" t="s">
        <v>295</v>
      </c>
      <c r="D114" s="292"/>
      <c r="E114" s="292"/>
      <c r="F114" s="292"/>
      <c r="G114" s="148">
        <v>0</v>
      </c>
      <c r="H114" s="301">
        <v>124273.84</v>
      </c>
      <c r="I114" s="292"/>
      <c r="J114" s="292"/>
      <c r="K114" s="293" t="e">
        <f t="shared" si="1"/>
        <v>#DIV/0!</v>
      </c>
      <c r="L114" s="292"/>
    </row>
    <row r="115" spans="2:12" ht="27.75" customHeight="1" x14ac:dyDescent="0.2">
      <c r="B115" s="147" t="s">
        <v>296</v>
      </c>
      <c r="C115" s="300" t="s">
        <v>297</v>
      </c>
      <c r="D115" s="292"/>
      <c r="E115" s="292"/>
      <c r="F115" s="292"/>
      <c r="G115" s="148">
        <v>0</v>
      </c>
      <c r="H115" s="301">
        <v>31500</v>
      </c>
      <c r="I115" s="292"/>
      <c r="J115" s="292"/>
      <c r="K115" s="293" t="e">
        <f t="shared" si="1"/>
        <v>#DIV/0!</v>
      </c>
      <c r="L115" s="292"/>
    </row>
    <row r="116" spans="2:12" ht="27.75" customHeight="1" x14ac:dyDescent="0.2">
      <c r="B116" s="147" t="s">
        <v>298</v>
      </c>
      <c r="C116" s="300" t="s">
        <v>299</v>
      </c>
      <c r="D116" s="292"/>
      <c r="E116" s="292"/>
      <c r="F116" s="292"/>
      <c r="G116" s="148">
        <v>0</v>
      </c>
      <c r="H116" s="301">
        <v>15608.99</v>
      </c>
      <c r="I116" s="292"/>
      <c r="J116" s="292"/>
      <c r="K116" s="293" t="e">
        <f t="shared" si="1"/>
        <v>#DIV/0!</v>
      </c>
      <c r="L116" s="292"/>
    </row>
    <row r="117" spans="2:12" ht="27.75" customHeight="1" x14ac:dyDescent="0.2">
      <c r="B117" s="147" t="s">
        <v>300</v>
      </c>
      <c r="C117" s="300" t="s">
        <v>301</v>
      </c>
      <c r="D117" s="292"/>
      <c r="E117" s="292"/>
      <c r="F117" s="292"/>
      <c r="G117" s="148">
        <v>0</v>
      </c>
      <c r="H117" s="301">
        <v>1650</v>
      </c>
      <c r="I117" s="292"/>
      <c r="J117" s="292"/>
      <c r="K117" s="293" t="e">
        <f t="shared" si="1"/>
        <v>#DIV/0!</v>
      </c>
      <c r="L117" s="292"/>
    </row>
    <row r="118" spans="2:12" ht="27.75" customHeight="1" x14ac:dyDescent="0.2">
      <c r="B118" s="147" t="s">
        <v>302</v>
      </c>
      <c r="C118" s="300" t="s">
        <v>28</v>
      </c>
      <c r="D118" s="292"/>
      <c r="E118" s="292"/>
      <c r="F118" s="292"/>
      <c r="G118" s="148">
        <v>0</v>
      </c>
      <c r="H118" s="301">
        <v>2388535.12</v>
      </c>
      <c r="I118" s="292"/>
      <c r="J118" s="292"/>
      <c r="K118" s="293" t="e">
        <f t="shared" si="1"/>
        <v>#DIV/0!</v>
      </c>
      <c r="L118" s="292"/>
    </row>
    <row r="119" spans="2:12" ht="27.75" customHeight="1" x14ac:dyDescent="0.2">
      <c r="B119" s="147" t="s">
        <v>303</v>
      </c>
      <c r="C119" s="300" t="s">
        <v>29</v>
      </c>
      <c r="D119" s="292"/>
      <c r="E119" s="292"/>
      <c r="F119" s="292"/>
      <c r="G119" s="148">
        <v>0</v>
      </c>
      <c r="H119" s="301">
        <v>11.36</v>
      </c>
      <c r="I119" s="292"/>
      <c r="J119" s="292"/>
      <c r="K119" s="293" t="e">
        <f t="shared" si="1"/>
        <v>#DIV/0!</v>
      </c>
      <c r="L119" s="292"/>
    </row>
    <row r="120" spans="2:12" ht="27.75" customHeight="1" x14ac:dyDescent="0.2">
      <c r="B120" s="147" t="s">
        <v>182</v>
      </c>
      <c r="C120" s="300" t="s">
        <v>30</v>
      </c>
      <c r="D120" s="292"/>
      <c r="E120" s="292"/>
      <c r="F120" s="292"/>
      <c r="G120" s="148">
        <v>7586907.6500000004</v>
      </c>
      <c r="H120" s="301">
        <v>5571933.5300000003</v>
      </c>
      <c r="I120" s="292"/>
      <c r="J120" s="292"/>
      <c r="K120" s="293">
        <f t="shared" si="1"/>
        <v>73.441430778454247</v>
      </c>
      <c r="L120" s="292"/>
    </row>
    <row r="121" spans="2:12" ht="27.75" customHeight="1" x14ac:dyDescent="0.2">
      <c r="B121" s="147" t="s">
        <v>304</v>
      </c>
      <c r="C121" s="300" t="s">
        <v>305</v>
      </c>
      <c r="D121" s="292"/>
      <c r="E121" s="292"/>
      <c r="F121" s="292"/>
      <c r="G121" s="148">
        <v>0</v>
      </c>
      <c r="H121" s="301">
        <v>4271.3999999999996</v>
      </c>
      <c r="I121" s="292"/>
      <c r="J121" s="292"/>
      <c r="K121" s="293" t="e">
        <f t="shared" si="1"/>
        <v>#DIV/0!</v>
      </c>
      <c r="L121" s="292"/>
    </row>
    <row r="122" spans="2:12" ht="27.75" customHeight="1" x14ac:dyDescent="0.2">
      <c r="B122" s="147" t="s">
        <v>306</v>
      </c>
      <c r="C122" s="300" t="s">
        <v>307</v>
      </c>
      <c r="D122" s="292"/>
      <c r="E122" s="292"/>
      <c r="F122" s="292"/>
      <c r="G122" s="148">
        <v>0</v>
      </c>
      <c r="H122" s="301">
        <v>4228.8500000000004</v>
      </c>
      <c r="I122" s="292"/>
      <c r="J122" s="292"/>
      <c r="K122" s="293" t="e">
        <f t="shared" si="1"/>
        <v>#DIV/0!</v>
      </c>
      <c r="L122" s="292"/>
    </row>
    <row r="123" spans="2:12" ht="27.75" customHeight="1" x14ac:dyDescent="0.2">
      <c r="B123" s="147" t="s">
        <v>310</v>
      </c>
      <c r="C123" s="300" t="s">
        <v>311</v>
      </c>
      <c r="D123" s="292"/>
      <c r="E123" s="292"/>
      <c r="F123" s="292"/>
      <c r="G123" s="148">
        <v>0</v>
      </c>
      <c r="H123" s="301">
        <v>38.5</v>
      </c>
      <c r="I123" s="292"/>
      <c r="J123" s="292"/>
      <c r="K123" s="293" t="e">
        <f t="shared" si="1"/>
        <v>#DIV/0!</v>
      </c>
      <c r="L123" s="292"/>
    </row>
    <row r="124" spans="2:12" ht="27.75" customHeight="1" x14ac:dyDescent="0.2">
      <c r="B124" s="147" t="s">
        <v>312</v>
      </c>
      <c r="C124" s="300" t="s">
        <v>313</v>
      </c>
      <c r="D124" s="292"/>
      <c r="E124" s="292"/>
      <c r="F124" s="292"/>
      <c r="G124" s="148">
        <v>0</v>
      </c>
      <c r="H124" s="301">
        <v>300439.62</v>
      </c>
      <c r="I124" s="292"/>
      <c r="J124" s="292"/>
      <c r="K124" s="293" t="e">
        <f t="shared" si="1"/>
        <v>#DIV/0!</v>
      </c>
      <c r="L124" s="292"/>
    </row>
    <row r="125" spans="2:12" ht="27.75" customHeight="1" x14ac:dyDescent="0.2">
      <c r="B125" s="147" t="s">
        <v>314</v>
      </c>
      <c r="C125" s="300" t="s">
        <v>315</v>
      </c>
      <c r="D125" s="292"/>
      <c r="E125" s="292"/>
      <c r="F125" s="292"/>
      <c r="G125" s="148">
        <v>0</v>
      </c>
      <c r="H125" s="301">
        <v>4920.12</v>
      </c>
      <c r="I125" s="292"/>
      <c r="J125" s="292"/>
      <c r="K125" s="293" t="e">
        <f t="shared" si="1"/>
        <v>#DIV/0!</v>
      </c>
      <c r="L125" s="292"/>
    </row>
    <row r="126" spans="2:12" ht="27.75" customHeight="1" x14ac:dyDescent="0.2">
      <c r="B126" s="147" t="s">
        <v>316</v>
      </c>
      <c r="C126" s="300" t="s">
        <v>317</v>
      </c>
      <c r="D126" s="292"/>
      <c r="E126" s="292"/>
      <c r="F126" s="292"/>
      <c r="G126" s="148">
        <v>0</v>
      </c>
      <c r="H126" s="301">
        <v>4609.1499999999996</v>
      </c>
      <c r="I126" s="292"/>
      <c r="J126" s="292"/>
      <c r="K126" s="293" t="e">
        <f t="shared" si="1"/>
        <v>#DIV/0!</v>
      </c>
      <c r="L126" s="292"/>
    </row>
    <row r="127" spans="2:12" ht="27.75" customHeight="1" x14ac:dyDescent="0.2">
      <c r="B127" s="147" t="s">
        <v>318</v>
      </c>
      <c r="C127" s="300" t="s">
        <v>36</v>
      </c>
      <c r="D127" s="292"/>
      <c r="E127" s="292"/>
      <c r="F127" s="292"/>
      <c r="G127" s="148">
        <v>0</v>
      </c>
      <c r="H127" s="301">
        <v>21724.63</v>
      </c>
      <c r="I127" s="292"/>
      <c r="J127" s="292"/>
      <c r="K127" s="293" t="e">
        <f t="shared" si="1"/>
        <v>#DIV/0!</v>
      </c>
      <c r="L127" s="292"/>
    </row>
    <row r="128" spans="2:12" ht="27.75" customHeight="1" x14ac:dyDescent="0.2">
      <c r="B128" s="147" t="s">
        <v>319</v>
      </c>
      <c r="C128" s="300" t="s">
        <v>320</v>
      </c>
      <c r="D128" s="292"/>
      <c r="E128" s="292"/>
      <c r="F128" s="292"/>
      <c r="G128" s="148">
        <v>0</v>
      </c>
      <c r="H128" s="301">
        <v>86542.23</v>
      </c>
      <c r="I128" s="292"/>
      <c r="J128" s="292"/>
      <c r="K128" s="293" t="e">
        <f t="shared" si="1"/>
        <v>#DIV/0!</v>
      </c>
      <c r="L128" s="292"/>
    </row>
    <row r="129" spans="2:12" ht="27.75" customHeight="1" x14ac:dyDescent="0.2">
      <c r="B129" s="147" t="s">
        <v>321</v>
      </c>
      <c r="C129" s="300" t="s">
        <v>322</v>
      </c>
      <c r="D129" s="292"/>
      <c r="E129" s="292"/>
      <c r="F129" s="292"/>
      <c r="G129" s="148">
        <v>0</v>
      </c>
      <c r="H129" s="301">
        <v>2878.72</v>
      </c>
      <c r="I129" s="292"/>
      <c r="J129" s="292"/>
      <c r="K129" s="293" t="e">
        <f t="shared" si="1"/>
        <v>#DIV/0!</v>
      </c>
      <c r="L129" s="292"/>
    </row>
    <row r="130" spans="2:12" ht="27.75" customHeight="1" x14ac:dyDescent="0.2">
      <c r="B130" s="147" t="s">
        <v>323</v>
      </c>
      <c r="C130" s="300" t="s">
        <v>324</v>
      </c>
      <c r="D130" s="292"/>
      <c r="E130" s="292"/>
      <c r="F130" s="292"/>
      <c r="G130" s="148">
        <v>0</v>
      </c>
      <c r="H130" s="301">
        <v>32626.55</v>
      </c>
      <c r="I130" s="292"/>
      <c r="J130" s="292"/>
      <c r="K130" s="293" t="e">
        <f t="shared" si="1"/>
        <v>#DIV/0!</v>
      </c>
      <c r="L130" s="292"/>
    </row>
    <row r="131" spans="2:12" ht="27.75" customHeight="1" x14ac:dyDescent="0.2">
      <c r="B131" s="147" t="s">
        <v>325</v>
      </c>
      <c r="C131" s="300" t="s">
        <v>326</v>
      </c>
      <c r="D131" s="292"/>
      <c r="E131" s="292"/>
      <c r="F131" s="292"/>
      <c r="G131" s="148">
        <v>0</v>
      </c>
      <c r="H131" s="301">
        <v>11751.39</v>
      </c>
      <c r="I131" s="292"/>
      <c r="J131" s="292"/>
      <c r="K131" s="293" t="e">
        <f t="shared" si="1"/>
        <v>#DIV/0!</v>
      </c>
      <c r="L131" s="292"/>
    </row>
    <row r="132" spans="2:12" ht="27.75" customHeight="1" x14ac:dyDescent="0.2">
      <c r="B132" s="147" t="s">
        <v>327</v>
      </c>
      <c r="C132" s="300" t="s">
        <v>328</v>
      </c>
      <c r="D132" s="292"/>
      <c r="E132" s="292"/>
      <c r="F132" s="292"/>
      <c r="G132" s="148">
        <v>0</v>
      </c>
      <c r="H132" s="301">
        <v>19136.59</v>
      </c>
      <c r="I132" s="292"/>
      <c r="J132" s="292"/>
      <c r="K132" s="293" t="e">
        <f t="shared" si="1"/>
        <v>#DIV/0!</v>
      </c>
      <c r="L132" s="292"/>
    </row>
    <row r="133" spans="2:12" ht="27.75" customHeight="1" x14ac:dyDescent="0.2">
      <c r="B133" s="147" t="s">
        <v>329</v>
      </c>
      <c r="C133" s="300" t="s">
        <v>330</v>
      </c>
      <c r="D133" s="292"/>
      <c r="E133" s="292"/>
      <c r="F133" s="292"/>
      <c r="G133" s="148">
        <v>0</v>
      </c>
      <c r="H133" s="301">
        <v>202447.12</v>
      </c>
      <c r="I133" s="292"/>
      <c r="J133" s="292"/>
      <c r="K133" s="293" t="e">
        <f t="shared" si="1"/>
        <v>#DIV/0!</v>
      </c>
      <c r="L133" s="292"/>
    </row>
    <row r="134" spans="2:12" ht="27.75" customHeight="1" x14ac:dyDescent="0.2">
      <c r="B134" s="147" t="s">
        <v>331</v>
      </c>
      <c r="C134" s="300" t="s">
        <v>332</v>
      </c>
      <c r="D134" s="292"/>
      <c r="E134" s="292"/>
      <c r="F134" s="292"/>
      <c r="G134" s="148">
        <v>0</v>
      </c>
      <c r="H134" s="301">
        <v>211512.28</v>
      </c>
      <c r="I134" s="292"/>
      <c r="J134" s="292"/>
      <c r="K134" s="293" t="e">
        <f t="shared" si="1"/>
        <v>#DIV/0!</v>
      </c>
      <c r="L134" s="292"/>
    </row>
    <row r="135" spans="2:12" ht="27.75" customHeight="1" x14ac:dyDescent="0.2">
      <c r="B135" s="147" t="s">
        <v>333</v>
      </c>
      <c r="C135" s="300" t="s">
        <v>334</v>
      </c>
      <c r="D135" s="292"/>
      <c r="E135" s="292"/>
      <c r="F135" s="292"/>
      <c r="G135" s="148">
        <v>0</v>
      </c>
      <c r="H135" s="301">
        <v>4112.49</v>
      </c>
      <c r="I135" s="292"/>
      <c r="J135" s="292"/>
      <c r="K135" s="293" t="e">
        <f t="shared" si="1"/>
        <v>#DIV/0!</v>
      </c>
      <c r="L135" s="292"/>
    </row>
    <row r="136" spans="2:12" ht="27.75" customHeight="1" x14ac:dyDescent="0.2">
      <c r="B136" s="147" t="s">
        <v>335</v>
      </c>
      <c r="C136" s="300" t="s">
        <v>336</v>
      </c>
      <c r="D136" s="292"/>
      <c r="E136" s="292"/>
      <c r="F136" s="292"/>
      <c r="G136" s="148">
        <v>0</v>
      </c>
      <c r="H136" s="301">
        <v>47745.33</v>
      </c>
      <c r="I136" s="292"/>
      <c r="J136" s="292"/>
      <c r="K136" s="293" t="e">
        <f t="shared" si="1"/>
        <v>#DIV/0!</v>
      </c>
      <c r="L136" s="292"/>
    </row>
    <row r="137" spans="2:12" ht="27.75" customHeight="1" x14ac:dyDescent="0.2">
      <c r="B137" s="147" t="s">
        <v>337</v>
      </c>
      <c r="C137" s="300" t="s">
        <v>338</v>
      </c>
      <c r="D137" s="292"/>
      <c r="E137" s="292"/>
      <c r="F137" s="292"/>
      <c r="G137" s="148">
        <v>0</v>
      </c>
      <c r="H137" s="301">
        <v>63459.9</v>
      </c>
      <c r="I137" s="292"/>
      <c r="J137" s="292"/>
      <c r="K137" s="293" t="e">
        <f t="shared" si="1"/>
        <v>#DIV/0!</v>
      </c>
      <c r="L137" s="292"/>
    </row>
    <row r="138" spans="2:12" ht="27.75" customHeight="1" x14ac:dyDescent="0.2">
      <c r="B138" s="147" t="s">
        <v>339</v>
      </c>
      <c r="C138" s="300" t="s">
        <v>340</v>
      </c>
      <c r="D138" s="292"/>
      <c r="E138" s="292"/>
      <c r="F138" s="292"/>
      <c r="G138" s="148">
        <v>0</v>
      </c>
      <c r="H138" s="301">
        <v>94947.99</v>
      </c>
      <c r="I138" s="292"/>
      <c r="J138" s="292"/>
      <c r="K138" s="293" t="e">
        <f t="shared" si="1"/>
        <v>#DIV/0!</v>
      </c>
      <c r="L138" s="292"/>
    </row>
    <row r="139" spans="2:12" ht="27.75" customHeight="1" x14ac:dyDescent="0.2">
      <c r="B139" s="147" t="s">
        <v>341</v>
      </c>
      <c r="C139" s="300" t="s">
        <v>342</v>
      </c>
      <c r="D139" s="292"/>
      <c r="E139" s="292"/>
      <c r="F139" s="292"/>
      <c r="G139" s="148">
        <v>0</v>
      </c>
      <c r="H139" s="301">
        <v>26186.41</v>
      </c>
      <c r="I139" s="292"/>
      <c r="J139" s="292"/>
      <c r="K139" s="293" t="e">
        <f t="shared" si="1"/>
        <v>#DIV/0!</v>
      </c>
      <c r="L139" s="292"/>
    </row>
    <row r="140" spans="2:12" ht="27.75" customHeight="1" x14ac:dyDescent="0.2">
      <c r="B140" s="147" t="s">
        <v>343</v>
      </c>
      <c r="C140" s="300" t="s">
        <v>344</v>
      </c>
      <c r="D140" s="292"/>
      <c r="E140" s="292"/>
      <c r="F140" s="292"/>
      <c r="G140" s="148">
        <v>0</v>
      </c>
      <c r="H140" s="301">
        <v>23265.98</v>
      </c>
      <c r="I140" s="292"/>
      <c r="J140" s="292"/>
      <c r="K140" s="293" t="e">
        <f t="shared" si="1"/>
        <v>#DIV/0!</v>
      </c>
      <c r="L140" s="292"/>
    </row>
    <row r="141" spans="2:12" ht="27.75" customHeight="1" x14ac:dyDescent="0.2">
      <c r="B141" s="147" t="s">
        <v>345</v>
      </c>
      <c r="C141" s="300" t="s">
        <v>346</v>
      </c>
      <c r="D141" s="292"/>
      <c r="E141" s="292"/>
      <c r="F141" s="292"/>
      <c r="G141" s="148">
        <v>0</v>
      </c>
      <c r="H141" s="301">
        <v>40323.29</v>
      </c>
      <c r="I141" s="292"/>
      <c r="J141" s="292"/>
      <c r="K141" s="293" t="e">
        <f t="shared" ref="K141:K204" si="2">+H141/G141*100</f>
        <v>#DIV/0!</v>
      </c>
      <c r="L141" s="292"/>
    </row>
    <row r="142" spans="2:12" ht="27.75" customHeight="1" x14ac:dyDescent="0.2">
      <c r="B142" s="147" t="s">
        <v>347</v>
      </c>
      <c r="C142" s="300" t="s">
        <v>348</v>
      </c>
      <c r="D142" s="292"/>
      <c r="E142" s="292"/>
      <c r="F142" s="292"/>
      <c r="G142" s="148">
        <v>0</v>
      </c>
      <c r="H142" s="301">
        <v>3599</v>
      </c>
      <c r="I142" s="292"/>
      <c r="J142" s="292"/>
      <c r="K142" s="293" t="e">
        <f t="shared" si="2"/>
        <v>#DIV/0!</v>
      </c>
      <c r="L142" s="292"/>
    </row>
    <row r="143" spans="2:12" ht="27.75" customHeight="1" x14ac:dyDescent="0.2">
      <c r="B143" s="147" t="s">
        <v>349</v>
      </c>
      <c r="C143" s="300" t="s">
        <v>47</v>
      </c>
      <c r="D143" s="292"/>
      <c r="E143" s="292"/>
      <c r="F143" s="292"/>
      <c r="G143" s="148">
        <v>0</v>
      </c>
      <c r="H143" s="301">
        <v>2301.8000000000002</v>
      </c>
      <c r="I143" s="292"/>
      <c r="J143" s="292"/>
      <c r="K143" s="293" t="e">
        <f t="shared" si="2"/>
        <v>#DIV/0!</v>
      </c>
      <c r="L143" s="292"/>
    </row>
    <row r="144" spans="2:12" ht="27.75" customHeight="1" x14ac:dyDescent="0.2">
      <c r="B144" s="147" t="s">
        <v>350</v>
      </c>
      <c r="C144" s="300" t="s">
        <v>351</v>
      </c>
      <c r="D144" s="292"/>
      <c r="E144" s="292"/>
      <c r="F144" s="292"/>
      <c r="G144" s="148">
        <v>0</v>
      </c>
      <c r="H144" s="301">
        <v>25592.71</v>
      </c>
      <c r="I144" s="292"/>
      <c r="J144" s="292"/>
      <c r="K144" s="293" t="e">
        <f t="shared" si="2"/>
        <v>#DIV/0!</v>
      </c>
      <c r="L144" s="292"/>
    </row>
    <row r="145" spans="2:12" ht="27.75" customHeight="1" x14ac:dyDescent="0.2">
      <c r="B145" s="147" t="s">
        <v>352</v>
      </c>
      <c r="C145" s="300" t="s">
        <v>353</v>
      </c>
      <c r="D145" s="292"/>
      <c r="E145" s="292"/>
      <c r="F145" s="292"/>
      <c r="G145" s="148">
        <v>0</v>
      </c>
      <c r="H145" s="301">
        <v>38998.620000000003</v>
      </c>
      <c r="I145" s="292"/>
      <c r="J145" s="292"/>
      <c r="K145" s="293" t="e">
        <f t="shared" si="2"/>
        <v>#DIV/0!</v>
      </c>
      <c r="L145" s="292"/>
    </row>
    <row r="146" spans="2:12" ht="27.75" customHeight="1" x14ac:dyDescent="0.2">
      <c r="B146" s="147" t="s">
        <v>354</v>
      </c>
      <c r="C146" s="300" t="s">
        <v>355</v>
      </c>
      <c r="D146" s="292"/>
      <c r="E146" s="292"/>
      <c r="F146" s="292"/>
      <c r="G146" s="148">
        <v>0</v>
      </c>
      <c r="H146" s="301">
        <v>10052.870000000001</v>
      </c>
      <c r="I146" s="292"/>
      <c r="J146" s="292"/>
      <c r="K146" s="293" t="e">
        <f t="shared" si="2"/>
        <v>#DIV/0!</v>
      </c>
      <c r="L146" s="292"/>
    </row>
    <row r="147" spans="2:12" ht="27.75" customHeight="1" x14ac:dyDescent="0.2">
      <c r="B147" s="147" t="s">
        <v>356</v>
      </c>
      <c r="C147" s="300" t="s">
        <v>357</v>
      </c>
      <c r="D147" s="292"/>
      <c r="E147" s="292"/>
      <c r="F147" s="292"/>
      <c r="G147" s="148">
        <v>0</v>
      </c>
      <c r="H147" s="301">
        <v>13327.94</v>
      </c>
      <c r="I147" s="292"/>
      <c r="J147" s="292"/>
      <c r="K147" s="293" t="e">
        <f t="shared" si="2"/>
        <v>#DIV/0!</v>
      </c>
      <c r="L147" s="292"/>
    </row>
    <row r="148" spans="2:12" ht="27.75" customHeight="1" x14ac:dyDescent="0.2">
      <c r="B148" s="147" t="s">
        <v>364</v>
      </c>
      <c r="C148" s="300" t="s">
        <v>365</v>
      </c>
      <c r="D148" s="292"/>
      <c r="E148" s="292"/>
      <c r="F148" s="292"/>
      <c r="G148" s="148">
        <v>0</v>
      </c>
      <c r="H148" s="301">
        <v>5350.35</v>
      </c>
      <c r="I148" s="292"/>
      <c r="J148" s="292"/>
      <c r="K148" s="293" t="e">
        <f t="shared" si="2"/>
        <v>#DIV/0!</v>
      </c>
      <c r="L148" s="292"/>
    </row>
    <row r="149" spans="2:12" ht="27.75" customHeight="1" x14ac:dyDescent="0.2">
      <c r="B149" s="147" t="s">
        <v>366</v>
      </c>
      <c r="C149" s="300" t="s">
        <v>367</v>
      </c>
      <c r="D149" s="292"/>
      <c r="E149" s="292"/>
      <c r="F149" s="292"/>
      <c r="G149" s="148">
        <v>0</v>
      </c>
      <c r="H149" s="301">
        <v>1401.84</v>
      </c>
      <c r="I149" s="292"/>
      <c r="J149" s="292"/>
      <c r="K149" s="293" t="e">
        <f t="shared" si="2"/>
        <v>#DIV/0!</v>
      </c>
      <c r="L149" s="292"/>
    </row>
    <row r="150" spans="2:12" ht="27.75" customHeight="1" x14ac:dyDescent="0.2">
      <c r="B150" s="147" t="s">
        <v>368</v>
      </c>
      <c r="C150" s="300" t="s">
        <v>369</v>
      </c>
      <c r="D150" s="292"/>
      <c r="E150" s="292"/>
      <c r="F150" s="292"/>
      <c r="G150" s="148">
        <v>0</v>
      </c>
      <c r="H150" s="301">
        <v>49480.41</v>
      </c>
      <c r="I150" s="292"/>
      <c r="J150" s="292"/>
      <c r="K150" s="293" t="e">
        <f t="shared" si="2"/>
        <v>#DIV/0!</v>
      </c>
      <c r="L150" s="292"/>
    </row>
    <row r="151" spans="2:12" ht="27.75" customHeight="1" x14ac:dyDescent="0.2">
      <c r="B151" s="147" t="s">
        <v>370</v>
      </c>
      <c r="C151" s="300" t="s">
        <v>371</v>
      </c>
      <c r="D151" s="292"/>
      <c r="E151" s="292"/>
      <c r="F151" s="292"/>
      <c r="G151" s="148">
        <v>0</v>
      </c>
      <c r="H151" s="301">
        <v>66431.490000000005</v>
      </c>
      <c r="I151" s="292"/>
      <c r="J151" s="292"/>
      <c r="K151" s="293" t="e">
        <f t="shared" si="2"/>
        <v>#DIV/0!</v>
      </c>
      <c r="L151" s="292"/>
    </row>
    <row r="152" spans="2:12" ht="27.75" customHeight="1" x14ac:dyDescent="0.2">
      <c r="B152" s="147" t="s">
        <v>372</v>
      </c>
      <c r="C152" s="300" t="s">
        <v>373</v>
      </c>
      <c r="D152" s="292"/>
      <c r="E152" s="292"/>
      <c r="F152" s="292"/>
      <c r="G152" s="148">
        <v>0</v>
      </c>
      <c r="H152" s="301">
        <v>3860.43</v>
      </c>
      <c r="I152" s="292"/>
      <c r="J152" s="292"/>
      <c r="K152" s="293" t="e">
        <f t="shared" si="2"/>
        <v>#DIV/0!</v>
      </c>
      <c r="L152" s="292"/>
    </row>
    <row r="153" spans="2:12" ht="27.75" customHeight="1" x14ac:dyDescent="0.2">
      <c r="B153" s="147" t="s">
        <v>374</v>
      </c>
      <c r="C153" s="300" t="s">
        <v>375</v>
      </c>
      <c r="D153" s="292"/>
      <c r="E153" s="292"/>
      <c r="F153" s="292"/>
      <c r="G153" s="148">
        <v>0</v>
      </c>
      <c r="H153" s="301">
        <v>16027.1</v>
      </c>
      <c r="I153" s="292"/>
      <c r="J153" s="292"/>
      <c r="K153" s="293" t="e">
        <f t="shared" si="2"/>
        <v>#DIV/0!</v>
      </c>
      <c r="L153" s="292"/>
    </row>
    <row r="154" spans="2:12" ht="27.75" customHeight="1" x14ac:dyDescent="0.2">
      <c r="B154" s="147" t="s">
        <v>376</v>
      </c>
      <c r="C154" s="300" t="s">
        <v>377</v>
      </c>
      <c r="D154" s="292"/>
      <c r="E154" s="292"/>
      <c r="F154" s="292"/>
      <c r="G154" s="148">
        <v>0</v>
      </c>
      <c r="H154" s="301">
        <v>6092.57</v>
      </c>
      <c r="I154" s="292"/>
      <c r="J154" s="292"/>
      <c r="K154" s="293" t="e">
        <f t="shared" si="2"/>
        <v>#DIV/0!</v>
      </c>
      <c r="L154" s="292"/>
    </row>
    <row r="155" spans="2:12" ht="27.75" customHeight="1" x14ac:dyDescent="0.2">
      <c r="B155" s="147" t="s">
        <v>378</v>
      </c>
      <c r="C155" s="300" t="s">
        <v>379</v>
      </c>
      <c r="D155" s="292"/>
      <c r="E155" s="292"/>
      <c r="F155" s="292"/>
      <c r="G155" s="148">
        <v>0</v>
      </c>
      <c r="H155" s="301">
        <v>228287.39</v>
      </c>
      <c r="I155" s="292"/>
      <c r="J155" s="292"/>
      <c r="K155" s="293" t="e">
        <f t="shared" si="2"/>
        <v>#DIV/0!</v>
      </c>
      <c r="L155" s="292"/>
    </row>
    <row r="156" spans="2:12" ht="27.75" customHeight="1" x14ac:dyDescent="0.2">
      <c r="B156" s="147" t="s">
        <v>380</v>
      </c>
      <c r="C156" s="300" t="s">
        <v>381</v>
      </c>
      <c r="D156" s="292"/>
      <c r="E156" s="292"/>
      <c r="F156" s="292"/>
      <c r="G156" s="148">
        <v>0</v>
      </c>
      <c r="H156" s="301">
        <v>57965.82</v>
      </c>
      <c r="I156" s="292"/>
      <c r="J156" s="292"/>
      <c r="K156" s="293" t="e">
        <f t="shared" si="2"/>
        <v>#DIV/0!</v>
      </c>
      <c r="L156" s="292"/>
    </row>
    <row r="157" spans="2:12" ht="27.75" customHeight="1" x14ac:dyDescent="0.2">
      <c r="B157" s="147" t="s">
        <v>382</v>
      </c>
      <c r="C157" s="300" t="s">
        <v>383</v>
      </c>
      <c r="D157" s="292"/>
      <c r="E157" s="292"/>
      <c r="F157" s="292"/>
      <c r="G157" s="148">
        <v>0</v>
      </c>
      <c r="H157" s="301">
        <v>159926.82</v>
      </c>
      <c r="I157" s="292"/>
      <c r="J157" s="292"/>
      <c r="K157" s="293" t="e">
        <f t="shared" si="2"/>
        <v>#DIV/0!</v>
      </c>
      <c r="L157" s="292"/>
    </row>
    <row r="158" spans="2:12" ht="27.75" customHeight="1" x14ac:dyDescent="0.2">
      <c r="B158" s="147" t="s">
        <v>384</v>
      </c>
      <c r="C158" s="300" t="s">
        <v>82</v>
      </c>
      <c r="D158" s="292"/>
      <c r="E158" s="292"/>
      <c r="F158" s="292"/>
      <c r="G158" s="148">
        <v>0</v>
      </c>
      <c r="H158" s="301">
        <v>120983.24</v>
      </c>
      <c r="I158" s="292"/>
      <c r="J158" s="292"/>
      <c r="K158" s="293" t="e">
        <f t="shared" si="2"/>
        <v>#DIV/0!</v>
      </c>
      <c r="L158" s="292"/>
    </row>
    <row r="159" spans="2:12" ht="27.75" customHeight="1" x14ac:dyDescent="0.2">
      <c r="B159" s="147" t="s">
        <v>385</v>
      </c>
      <c r="C159" s="300" t="s">
        <v>386</v>
      </c>
      <c r="D159" s="292"/>
      <c r="E159" s="292"/>
      <c r="F159" s="292"/>
      <c r="G159" s="148">
        <v>0</v>
      </c>
      <c r="H159" s="301">
        <v>3664.17</v>
      </c>
      <c r="I159" s="292"/>
      <c r="J159" s="292"/>
      <c r="K159" s="293" t="e">
        <f t="shared" si="2"/>
        <v>#DIV/0!</v>
      </c>
      <c r="L159" s="292"/>
    </row>
    <row r="160" spans="2:12" ht="27.75" customHeight="1" x14ac:dyDescent="0.2">
      <c r="B160" s="147" t="s">
        <v>387</v>
      </c>
      <c r="C160" s="300" t="s">
        <v>388</v>
      </c>
      <c r="D160" s="292"/>
      <c r="E160" s="292"/>
      <c r="F160" s="292"/>
      <c r="G160" s="148">
        <v>0</v>
      </c>
      <c r="H160" s="301">
        <v>585034.06000000006</v>
      </c>
      <c r="I160" s="292"/>
      <c r="J160" s="292"/>
      <c r="K160" s="293" t="e">
        <f t="shared" si="2"/>
        <v>#DIV/0!</v>
      </c>
      <c r="L160" s="292"/>
    </row>
    <row r="161" spans="2:12" ht="27.75" customHeight="1" x14ac:dyDescent="0.2">
      <c r="B161" s="147" t="s">
        <v>389</v>
      </c>
      <c r="C161" s="300" t="s">
        <v>390</v>
      </c>
      <c r="D161" s="292"/>
      <c r="E161" s="292"/>
      <c r="F161" s="292"/>
      <c r="G161" s="148">
        <v>0</v>
      </c>
      <c r="H161" s="301">
        <v>47334.35</v>
      </c>
      <c r="I161" s="292"/>
      <c r="J161" s="292"/>
      <c r="K161" s="293" t="e">
        <f t="shared" si="2"/>
        <v>#DIV/0!</v>
      </c>
      <c r="L161" s="292"/>
    </row>
    <row r="162" spans="2:12" ht="27.75" customHeight="1" x14ac:dyDescent="0.2">
      <c r="B162" s="147" t="s">
        <v>391</v>
      </c>
      <c r="C162" s="300" t="s">
        <v>392</v>
      </c>
      <c r="D162" s="292"/>
      <c r="E162" s="292"/>
      <c r="F162" s="292"/>
      <c r="G162" s="148">
        <v>0</v>
      </c>
      <c r="H162" s="301">
        <v>9887.5</v>
      </c>
      <c r="I162" s="292"/>
      <c r="J162" s="292"/>
      <c r="K162" s="293" t="e">
        <f t="shared" si="2"/>
        <v>#DIV/0!</v>
      </c>
      <c r="L162" s="292"/>
    </row>
    <row r="163" spans="2:12" ht="27.75" customHeight="1" x14ac:dyDescent="0.2">
      <c r="B163" s="147" t="s">
        <v>393</v>
      </c>
      <c r="C163" s="300" t="s">
        <v>394</v>
      </c>
      <c r="D163" s="292"/>
      <c r="E163" s="292"/>
      <c r="F163" s="292"/>
      <c r="G163" s="148">
        <v>0</v>
      </c>
      <c r="H163" s="301">
        <v>140869.66</v>
      </c>
      <c r="I163" s="292"/>
      <c r="J163" s="292"/>
      <c r="K163" s="293" t="e">
        <f t="shared" si="2"/>
        <v>#DIV/0!</v>
      </c>
      <c r="L163" s="292"/>
    </row>
    <row r="164" spans="2:12" ht="27.75" customHeight="1" x14ac:dyDescent="0.2">
      <c r="B164" s="147" t="s">
        <v>395</v>
      </c>
      <c r="C164" s="300" t="s">
        <v>396</v>
      </c>
      <c r="D164" s="292"/>
      <c r="E164" s="292"/>
      <c r="F164" s="292"/>
      <c r="G164" s="148">
        <v>0</v>
      </c>
      <c r="H164" s="301">
        <v>56640</v>
      </c>
      <c r="I164" s="292"/>
      <c r="J164" s="292"/>
      <c r="K164" s="293" t="e">
        <f t="shared" si="2"/>
        <v>#DIV/0!</v>
      </c>
      <c r="L164" s="292"/>
    </row>
    <row r="165" spans="2:12" ht="27.75" customHeight="1" x14ac:dyDescent="0.2">
      <c r="B165" s="147" t="s">
        <v>397</v>
      </c>
      <c r="C165" s="300" t="s">
        <v>398</v>
      </c>
      <c r="D165" s="292"/>
      <c r="E165" s="292"/>
      <c r="F165" s="292"/>
      <c r="G165" s="148">
        <v>0</v>
      </c>
      <c r="H165" s="301">
        <v>209235.35</v>
      </c>
      <c r="I165" s="292"/>
      <c r="J165" s="292"/>
      <c r="K165" s="293" t="e">
        <f t="shared" si="2"/>
        <v>#DIV/0!</v>
      </c>
      <c r="L165" s="292"/>
    </row>
    <row r="166" spans="2:12" ht="27.75" customHeight="1" x14ac:dyDescent="0.2">
      <c r="B166" s="147" t="s">
        <v>399</v>
      </c>
      <c r="C166" s="300" t="s">
        <v>400</v>
      </c>
      <c r="D166" s="292"/>
      <c r="E166" s="292"/>
      <c r="F166" s="292"/>
      <c r="G166" s="148">
        <v>0</v>
      </c>
      <c r="H166" s="301">
        <v>9478.48</v>
      </c>
      <c r="I166" s="292"/>
      <c r="J166" s="292"/>
      <c r="K166" s="293" t="e">
        <f t="shared" si="2"/>
        <v>#DIV/0!</v>
      </c>
      <c r="L166" s="292"/>
    </row>
    <row r="167" spans="2:12" ht="27.75" customHeight="1" x14ac:dyDescent="0.2">
      <c r="B167" s="147" t="s">
        <v>401</v>
      </c>
      <c r="C167" s="300" t="s">
        <v>402</v>
      </c>
      <c r="D167" s="292"/>
      <c r="E167" s="292"/>
      <c r="F167" s="292"/>
      <c r="G167" s="148">
        <v>0</v>
      </c>
      <c r="H167" s="301">
        <v>610902.78</v>
      </c>
      <c r="I167" s="292"/>
      <c r="J167" s="292"/>
      <c r="K167" s="293" t="e">
        <f t="shared" si="2"/>
        <v>#DIV/0!</v>
      </c>
      <c r="L167" s="292"/>
    </row>
    <row r="168" spans="2:12" ht="27.75" customHeight="1" x14ac:dyDescent="0.2">
      <c r="B168" s="147" t="s">
        <v>403</v>
      </c>
      <c r="C168" s="300" t="s">
        <v>404</v>
      </c>
      <c r="D168" s="292"/>
      <c r="E168" s="292"/>
      <c r="F168" s="292"/>
      <c r="G168" s="148">
        <v>0</v>
      </c>
      <c r="H168" s="301">
        <v>896.96</v>
      </c>
      <c r="I168" s="292"/>
      <c r="J168" s="292"/>
      <c r="K168" s="293" t="e">
        <f t="shared" si="2"/>
        <v>#DIV/0!</v>
      </c>
      <c r="L168" s="292"/>
    </row>
    <row r="169" spans="2:12" ht="27.75" customHeight="1" x14ac:dyDescent="0.2">
      <c r="B169" s="147" t="s">
        <v>405</v>
      </c>
      <c r="C169" s="300" t="s">
        <v>406</v>
      </c>
      <c r="D169" s="292"/>
      <c r="E169" s="292"/>
      <c r="F169" s="292"/>
      <c r="G169" s="148">
        <v>0</v>
      </c>
      <c r="H169" s="301">
        <v>373690.97</v>
      </c>
      <c r="I169" s="292"/>
      <c r="J169" s="292"/>
      <c r="K169" s="293" t="e">
        <f t="shared" si="2"/>
        <v>#DIV/0!</v>
      </c>
      <c r="L169" s="292"/>
    </row>
    <row r="170" spans="2:12" ht="27.75" customHeight="1" x14ac:dyDescent="0.2">
      <c r="B170" s="147" t="s">
        <v>407</v>
      </c>
      <c r="C170" s="300" t="s">
        <v>408</v>
      </c>
      <c r="D170" s="292"/>
      <c r="E170" s="292"/>
      <c r="F170" s="292"/>
      <c r="G170" s="148">
        <v>0</v>
      </c>
      <c r="H170" s="301">
        <v>1455508.88</v>
      </c>
      <c r="I170" s="292"/>
      <c r="J170" s="292"/>
      <c r="K170" s="293" t="e">
        <f t="shared" si="2"/>
        <v>#DIV/0!</v>
      </c>
      <c r="L170" s="292"/>
    </row>
    <row r="171" spans="2:12" ht="27.75" customHeight="1" x14ac:dyDescent="0.2">
      <c r="B171" s="147" t="s">
        <v>409</v>
      </c>
      <c r="C171" s="300" t="s">
        <v>410</v>
      </c>
      <c r="D171" s="292"/>
      <c r="E171" s="292"/>
      <c r="F171" s="292"/>
      <c r="G171" s="148">
        <v>0</v>
      </c>
      <c r="H171" s="301">
        <v>12598.88</v>
      </c>
      <c r="I171" s="292"/>
      <c r="J171" s="292"/>
      <c r="K171" s="293" t="e">
        <f t="shared" si="2"/>
        <v>#DIV/0!</v>
      </c>
      <c r="L171" s="292"/>
    </row>
    <row r="172" spans="2:12" ht="27.75" customHeight="1" x14ac:dyDescent="0.2">
      <c r="B172" s="147" t="s">
        <v>411</v>
      </c>
      <c r="C172" s="300" t="s">
        <v>412</v>
      </c>
      <c r="D172" s="292"/>
      <c r="E172" s="292"/>
      <c r="F172" s="292"/>
      <c r="G172" s="148">
        <v>0</v>
      </c>
      <c r="H172" s="301">
        <v>24876.240000000002</v>
      </c>
      <c r="I172" s="292"/>
      <c r="J172" s="292"/>
      <c r="K172" s="293" t="e">
        <f t="shared" si="2"/>
        <v>#DIV/0!</v>
      </c>
      <c r="L172" s="292"/>
    </row>
    <row r="173" spans="2:12" ht="27.75" customHeight="1" x14ac:dyDescent="0.2">
      <c r="B173" s="147" t="s">
        <v>413</v>
      </c>
      <c r="C173" s="300" t="s">
        <v>68</v>
      </c>
      <c r="D173" s="292"/>
      <c r="E173" s="292"/>
      <c r="F173" s="292"/>
      <c r="G173" s="148">
        <v>0</v>
      </c>
      <c r="H173" s="301">
        <v>216.83</v>
      </c>
      <c r="I173" s="292"/>
      <c r="J173" s="292"/>
      <c r="K173" s="293" t="e">
        <f t="shared" si="2"/>
        <v>#DIV/0!</v>
      </c>
      <c r="L173" s="292"/>
    </row>
    <row r="174" spans="2:12" ht="27.75" customHeight="1" x14ac:dyDescent="0.2">
      <c r="B174" s="147" t="s">
        <v>414</v>
      </c>
      <c r="C174" s="300" t="s">
        <v>415</v>
      </c>
      <c r="D174" s="292"/>
      <c r="E174" s="292"/>
      <c r="F174" s="292"/>
      <c r="G174" s="148">
        <v>0</v>
      </c>
      <c r="H174" s="301">
        <v>4462.8</v>
      </c>
      <c r="I174" s="292"/>
      <c r="J174" s="292"/>
      <c r="K174" s="293" t="e">
        <f t="shared" si="2"/>
        <v>#DIV/0!</v>
      </c>
      <c r="L174" s="292"/>
    </row>
    <row r="175" spans="2:12" ht="27.75" customHeight="1" x14ac:dyDescent="0.2">
      <c r="B175" s="147" t="s">
        <v>416</v>
      </c>
      <c r="C175" s="300" t="s">
        <v>417</v>
      </c>
      <c r="D175" s="292"/>
      <c r="E175" s="292"/>
      <c r="F175" s="292"/>
      <c r="G175" s="148">
        <v>0</v>
      </c>
      <c r="H175" s="301">
        <v>543.4</v>
      </c>
      <c r="I175" s="292"/>
      <c r="J175" s="292"/>
      <c r="K175" s="293" t="e">
        <f t="shared" si="2"/>
        <v>#DIV/0!</v>
      </c>
      <c r="L175" s="292"/>
    </row>
    <row r="176" spans="2:12" ht="27.75" customHeight="1" x14ac:dyDescent="0.2">
      <c r="B176" s="147" t="s">
        <v>418</v>
      </c>
      <c r="C176" s="300" t="s">
        <v>419</v>
      </c>
      <c r="D176" s="292"/>
      <c r="E176" s="292"/>
      <c r="F176" s="292"/>
      <c r="G176" s="148">
        <v>0</v>
      </c>
      <c r="H176" s="301">
        <v>843.32</v>
      </c>
      <c r="I176" s="292"/>
      <c r="J176" s="292"/>
      <c r="K176" s="293" t="e">
        <f t="shared" si="2"/>
        <v>#DIV/0!</v>
      </c>
      <c r="L176" s="292"/>
    </row>
    <row r="177" spans="2:12" ht="27.75" customHeight="1" x14ac:dyDescent="0.2">
      <c r="B177" s="147" t="s">
        <v>420</v>
      </c>
      <c r="C177" s="300" t="s">
        <v>421</v>
      </c>
      <c r="D177" s="292"/>
      <c r="E177" s="292"/>
      <c r="F177" s="292"/>
      <c r="G177" s="148">
        <v>0</v>
      </c>
      <c r="H177" s="301">
        <v>349.75</v>
      </c>
      <c r="I177" s="292"/>
      <c r="J177" s="292"/>
      <c r="K177" s="293" t="e">
        <f t="shared" si="2"/>
        <v>#DIV/0!</v>
      </c>
      <c r="L177" s="292"/>
    </row>
    <row r="178" spans="2:12" ht="27.75" customHeight="1" x14ac:dyDescent="0.2">
      <c r="B178" s="147" t="s">
        <v>422</v>
      </c>
      <c r="C178" s="300" t="s">
        <v>423</v>
      </c>
      <c r="D178" s="292"/>
      <c r="E178" s="292"/>
      <c r="F178" s="292"/>
      <c r="G178" s="148">
        <v>0</v>
      </c>
      <c r="H178" s="301">
        <v>3923.29</v>
      </c>
      <c r="I178" s="292"/>
      <c r="J178" s="292"/>
      <c r="K178" s="293" t="e">
        <f t="shared" si="2"/>
        <v>#DIV/0!</v>
      </c>
      <c r="L178" s="292"/>
    </row>
    <row r="179" spans="2:12" ht="27.75" customHeight="1" x14ac:dyDescent="0.2">
      <c r="B179" s="147" t="s">
        <v>424</v>
      </c>
      <c r="C179" s="300" t="s">
        <v>71</v>
      </c>
      <c r="D179" s="292"/>
      <c r="E179" s="292"/>
      <c r="F179" s="292"/>
      <c r="G179" s="148">
        <v>0</v>
      </c>
      <c r="H179" s="301">
        <v>4126.92</v>
      </c>
      <c r="I179" s="292"/>
      <c r="J179" s="292"/>
      <c r="K179" s="293" t="e">
        <f t="shared" si="2"/>
        <v>#DIV/0!</v>
      </c>
      <c r="L179" s="292"/>
    </row>
    <row r="180" spans="2:12" ht="27.75" customHeight="1" x14ac:dyDescent="0.2">
      <c r="B180" s="147" t="s">
        <v>165</v>
      </c>
      <c r="C180" s="300" t="s">
        <v>72</v>
      </c>
      <c r="D180" s="292"/>
      <c r="E180" s="292"/>
      <c r="F180" s="292"/>
      <c r="G180" s="148">
        <v>50000</v>
      </c>
      <c r="H180" s="301">
        <v>209918.75</v>
      </c>
      <c r="I180" s="292"/>
      <c r="J180" s="292"/>
      <c r="K180" s="293">
        <f t="shared" si="2"/>
        <v>419.83750000000003</v>
      </c>
      <c r="L180" s="292"/>
    </row>
    <row r="181" spans="2:12" ht="27.75" customHeight="1" x14ac:dyDescent="0.2">
      <c r="B181" s="147" t="s">
        <v>425</v>
      </c>
      <c r="C181" s="300" t="s">
        <v>426</v>
      </c>
      <c r="D181" s="292"/>
      <c r="E181" s="292"/>
      <c r="F181" s="292"/>
      <c r="G181" s="148">
        <v>0</v>
      </c>
      <c r="H181" s="301">
        <v>10840.95</v>
      </c>
      <c r="I181" s="292"/>
      <c r="J181" s="292"/>
      <c r="K181" s="293" t="e">
        <f t="shared" si="2"/>
        <v>#DIV/0!</v>
      </c>
      <c r="L181" s="292"/>
    </row>
    <row r="182" spans="2:12" ht="27.75" customHeight="1" x14ac:dyDescent="0.2">
      <c r="B182" s="147" t="s">
        <v>427</v>
      </c>
      <c r="C182" s="300" t="s">
        <v>428</v>
      </c>
      <c r="D182" s="292"/>
      <c r="E182" s="292"/>
      <c r="F182" s="292"/>
      <c r="G182" s="148">
        <v>0</v>
      </c>
      <c r="H182" s="301">
        <v>12415.36</v>
      </c>
      <c r="I182" s="292"/>
      <c r="J182" s="292"/>
      <c r="K182" s="293" t="e">
        <f t="shared" si="2"/>
        <v>#DIV/0!</v>
      </c>
      <c r="L182" s="292"/>
    </row>
    <row r="183" spans="2:12" ht="27.75" customHeight="1" x14ac:dyDescent="0.2">
      <c r="B183" s="147" t="s">
        <v>429</v>
      </c>
      <c r="C183" s="300" t="s">
        <v>430</v>
      </c>
      <c r="D183" s="292"/>
      <c r="E183" s="292"/>
      <c r="F183" s="292"/>
      <c r="G183" s="148">
        <v>0</v>
      </c>
      <c r="H183" s="301">
        <v>186662.44</v>
      </c>
      <c r="I183" s="292"/>
      <c r="J183" s="292"/>
      <c r="K183" s="293" t="e">
        <f t="shared" si="2"/>
        <v>#DIV/0!</v>
      </c>
      <c r="L183" s="292"/>
    </row>
    <row r="184" spans="2:12" ht="27.75" customHeight="1" x14ac:dyDescent="0.2">
      <c r="B184" s="147" t="s">
        <v>76</v>
      </c>
      <c r="C184" s="300" t="s">
        <v>431</v>
      </c>
      <c r="D184" s="292"/>
      <c r="E184" s="292"/>
      <c r="F184" s="292"/>
      <c r="G184" s="148">
        <v>12000</v>
      </c>
      <c r="H184" s="301">
        <v>5933.46</v>
      </c>
      <c r="I184" s="292"/>
      <c r="J184" s="292"/>
      <c r="K184" s="293">
        <f t="shared" si="2"/>
        <v>49.445499999999996</v>
      </c>
      <c r="L184" s="292"/>
    </row>
    <row r="185" spans="2:12" ht="27.75" customHeight="1" x14ac:dyDescent="0.2">
      <c r="B185" s="147" t="s">
        <v>432</v>
      </c>
      <c r="C185" s="300" t="s">
        <v>433</v>
      </c>
      <c r="D185" s="292"/>
      <c r="E185" s="292"/>
      <c r="F185" s="292"/>
      <c r="G185" s="148">
        <v>0</v>
      </c>
      <c r="H185" s="301">
        <v>5933.46</v>
      </c>
      <c r="I185" s="292"/>
      <c r="J185" s="292"/>
      <c r="K185" s="293" t="e">
        <f t="shared" si="2"/>
        <v>#DIV/0!</v>
      </c>
      <c r="L185" s="292"/>
    </row>
    <row r="186" spans="2:12" ht="27.75" customHeight="1" x14ac:dyDescent="0.2">
      <c r="B186" s="141" t="s">
        <v>514</v>
      </c>
      <c r="C186" s="304" t="s">
        <v>103</v>
      </c>
      <c r="D186" s="292"/>
      <c r="E186" s="292"/>
      <c r="F186" s="292"/>
      <c r="G186" s="142">
        <v>158429.98000000001</v>
      </c>
      <c r="H186" s="305">
        <v>56437.34</v>
      </c>
      <c r="I186" s="292"/>
      <c r="J186" s="292"/>
      <c r="K186" s="293">
        <f t="shared" si="2"/>
        <v>35.622891576455409</v>
      </c>
      <c r="L186" s="292"/>
    </row>
    <row r="187" spans="2:12" ht="27.75" customHeight="1" x14ac:dyDescent="0.2">
      <c r="B187" s="143" t="s">
        <v>491</v>
      </c>
      <c r="C187" s="306" t="s">
        <v>105</v>
      </c>
      <c r="D187" s="292"/>
      <c r="E187" s="292"/>
      <c r="F187" s="292"/>
      <c r="G187" s="144">
        <v>20000</v>
      </c>
      <c r="H187" s="307">
        <v>0</v>
      </c>
      <c r="I187" s="292"/>
      <c r="J187" s="292"/>
      <c r="K187" s="293">
        <f t="shared" si="2"/>
        <v>0</v>
      </c>
      <c r="L187" s="292"/>
    </row>
    <row r="188" spans="2:12" ht="27.75" customHeight="1" x14ac:dyDescent="0.2">
      <c r="B188" s="145" t="s">
        <v>490</v>
      </c>
      <c r="C188" s="302" t="s">
        <v>144</v>
      </c>
      <c r="D188" s="292"/>
      <c r="E188" s="292"/>
      <c r="F188" s="292"/>
      <c r="G188" s="146">
        <v>20000</v>
      </c>
      <c r="H188" s="303">
        <v>0</v>
      </c>
      <c r="I188" s="292"/>
      <c r="J188" s="292"/>
      <c r="K188" s="293">
        <f t="shared" si="2"/>
        <v>0</v>
      </c>
      <c r="L188" s="292"/>
    </row>
    <row r="189" spans="2:12" ht="27.75" customHeight="1" x14ac:dyDescent="0.2">
      <c r="B189" s="147" t="s">
        <v>115</v>
      </c>
      <c r="C189" s="300" t="s">
        <v>21</v>
      </c>
      <c r="D189" s="292"/>
      <c r="E189" s="292"/>
      <c r="F189" s="292"/>
      <c r="G189" s="148">
        <v>20000</v>
      </c>
      <c r="H189" s="301">
        <v>0</v>
      </c>
      <c r="I189" s="292"/>
      <c r="J189" s="292"/>
      <c r="K189" s="293">
        <f t="shared" si="2"/>
        <v>0</v>
      </c>
      <c r="L189" s="292"/>
    </row>
    <row r="190" spans="2:12" ht="27.75" customHeight="1" x14ac:dyDescent="0.2">
      <c r="B190" s="147" t="s">
        <v>177</v>
      </c>
      <c r="C190" s="300" t="s">
        <v>22</v>
      </c>
      <c r="D190" s="292"/>
      <c r="E190" s="292"/>
      <c r="F190" s="292"/>
      <c r="G190" s="148">
        <v>20000</v>
      </c>
      <c r="H190" s="301">
        <v>0</v>
      </c>
      <c r="I190" s="292"/>
      <c r="J190" s="292"/>
      <c r="K190" s="293">
        <f t="shared" si="2"/>
        <v>0</v>
      </c>
      <c r="L190" s="292"/>
    </row>
    <row r="191" spans="2:12" ht="27.75" customHeight="1" x14ac:dyDescent="0.2">
      <c r="B191" s="143" t="s">
        <v>489</v>
      </c>
      <c r="C191" s="306" t="s">
        <v>107</v>
      </c>
      <c r="D191" s="292"/>
      <c r="E191" s="292"/>
      <c r="F191" s="292"/>
      <c r="G191" s="144">
        <v>138429.98000000001</v>
      </c>
      <c r="H191" s="307">
        <v>56437.34</v>
      </c>
      <c r="I191" s="292"/>
      <c r="J191" s="292"/>
      <c r="K191" s="293">
        <f t="shared" si="2"/>
        <v>40.769593407439622</v>
      </c>
      <c r="L191" s="292"/>
    </row>
    <row r="192" spans="2:12" ht="27.75" customHeight="1" x14ac:dyDescent="0.2">
      <c r="B192" s="145" t="s">
        <v>488</v>
      </c>
      <c r="C192" s="302" t="s">
        <v>487</v>
      </c>
      <c r="D192" s="292"/>
      <c r="E192" s="292"/>
      <c r="F192" s="292"/>
      <c r="G192" s="146">
        <v>100000</v>
      </c>
      <c r="H192" s="303">
        <v>56437.34</v>
      </c>
      <c r="I192" s="292"/>
      <c r="J192" s="292"/>
      <c r="K192" s="293">
        <f t="shared" si="2"/>
        <v>56.437339999999992</v>
      </c>
      <c r="L192" s="292"/>
    </row>
    <row r="193" spans="2:12" ht="27.75" customHeight="1" x14ac:dyDescent="0.2">
      <c r="B193" s="147" t="s">
        <v>115</v>
      </c>
      <c r="C193" s="300" t="s">
        <v>21</v>
      </c>
      <c r="D193" s="292"/>
      <c r="E193" s="292"/>
      <c r="F193" s="292"/>
      <c r="G193" s="148">
        <v>100000</v>
      </c>
      <c r="H193" s="301">
        <v>56437.34</v>
      </c>
      <c r="I193" s="292"/>
      <c r="J193" s="292"/>
      <c r="K193" s="293">
        <f t="shared" si="2"/>
        <v>56.437339999999992</v>
      </c>
      <c r="L193" s="292"/>
    </row>
    <row r="194" spans="2:12" ht="27.75" customHeight="1" x14ac:dyDescent="0.2">
      <c r="B194" s="147" t="s">
        <v>177</v>
      </c>
      <c r="C194" s="300" t="s">
        <v>22</v>
      </c>
      <c r="D194" s="292"/>
      <c r="E194" s="292"/>
      <c r="F194" s="292"/>
      <c r="G194" s="148">
        <v>93000</v>
      </c>
      <c r="H194" s="301">
        <v>54277.67</v>
      </c>
      <c r="I194" s="292"/>
      <c r="J194" s="292"/>
      <c r="K194" s="293">
        <f t="shared" si="2"/>
        <v>58.363086021505374</v>
      </c>
      <c r="L194" s="292"/>
    </row>
    <row r="195" spans="2:12" ht="27.75" customHeight="1" x14ac:dyDescent="0.2">
      <c r="B195" s="147" t="s">
        <v>287</v>
      </c>
      <c r="C195" s="300" t="s">
        <v>288</v>
      </c>
      <c r="D195" s="292"/>
      <c r="E195" s="292"/>
      <c r="F195" s="292"/>
      <c r="G195" s="148">
        <v>0</v>
      </c>
      <c r="H195" s="301">
        <v>46590.27</v>
      </c>
      <c r="I195" s="292"/>
      <c r="J195" s="292"/>
      <c r="K195" s="293" t="e">
        <f t="shared" si="2"/>
        <v>#DIV/0!</v>
      </c>
      <c r="L195" s="292"/>
    </row>
    <row r="196" spans="2:12" ht="27.75" customHeight="1" x14ac:dyDescent="0.2">
      <c r="B196" s="147" t="s">
        <v>302</v>
      </c>
      <c r="C196" s="300" t="s">
        <v>28</v>
      </c>
      <c r="D196" s="292"/>
      <c r="E196" s="292"/>
      <c r="F196" s="292"/>
      <c r="G196" s="148">
        <v>0</v>
      </c>
      <c r="H196" s="301">
        <v>7687.4</v>
      </c>
      <c r="I196" s="292"/>
      <c r="J196" s="292"/>
      <c r="K196" s="293" t="e">
        <f t="shared" si="2"/>
        <v>#DIV/0!</v>
      </c>
      <c r="L196" s="292"/>
    </row>
    <row r="197" spans="2:12" ht="27.75" customHeight="1" x14ac:dyDescent="0.2">
      <c r="B197" s="147" t="s">
        <v>182</v>
      </c>
      <c r="C197" s="300" t="s">
        <v>30</v>
      </c>
      <c r="D197" s="292"/>
      <c r="E197" s="292"/>
      <c r="F197" s="292"/>
      <c r="G197" s="148">
        <v>7000</v>
      </c>
      <c r="H197" s="301">
        <v>2159.67</v>
      </c>
      <c r="I197" s="292"/>
      <c r="J197" s="292"/>
      <c r="K197" s="293">
        <f t="shared" si="2"/>
        <v>30.852428571428575</v>
      </c>
      <c r="L197" s="292"/>
    </row>
    <row r="198" spans="2:12" ht="27.75" customHeight="1" x14ac:dyDescent="0.2">
      <c r="B198" s="147" t="s">
        <v>312</v>
      </c>
      <c r="C198" s="300" t="s">
        <v>313</v>
      </c>
      <c r="D198" s="292"/>
      <c r="E198" s="292"/>
      <c r="F198" s="292"/>
      <c r="G198" s="148">
        <v>0</v>
      </c>
      <c r="H198" s="301">
        <v>359.67</v>
      </c>
      <c r="I198" s="292"/>
      <c r="J198" s="292"/>
      <c r="K198" s="293" t="e">
        <f t="shared" si="2"/>
        <v>#DIV/0!</v>
      </c>
      <c r="L198" s="292"/>
    </row>
    <row r="199" spans="2:12" ht="27.75" customHeight="1" x14ac:dyDescent="0.2">
      <c r="B199" s="147" t="s">
        <v>314</v>
      </c>
      <c r="C199" s="300" t="s">
        <v>315</v>
      </c>
      <c r="D199" s="292"/>
      <c r="E199" s="292"/>
      <c r="F199" s="292"/>
      <c r="G199" s="148">
        <v>0</v>
      </c>
      <c r="H199" s="301">
        <v>1800</v>
      </c>
      <c r="I199" s="292"/>
      <c r="J199" s="292"/>
      <c r="K199" s="293" t="e">
        <f t="shared" si="2"/>
        <v>#DIV/0!</v>
      </c>
      <c r="L199" s="292"/>
    </row>
    <row r="200" spans="2:12" ht="27.75" customHeight="1" x14ac:dyDescent="0.2">
      <c r="B200" s="145" t="s">
        <v>486</v>
      </c>
      <c r="C200" s="302" t="s">
        <v>485</v>
      </c>
      <c r="D200" s="292"/>
      <c r="E200" s="292"/>
      <c r="F200" s="292"/>
      <c r="G200" s="146">
        <v>38429.980000000003</v>
      </c>
      <c r="H200" s="303">
        <v>0</v>
      </c>
      <c r="I200" s="292"/>
      <c r="J200" s="292"/>
      <c r="K200" s="293">
        <f t="shared" si="2"/>
        <v>0</v>
      </c>
      <c r="L200" s="292"/>
    </row>
    <row r="201" spans="2:12" ht="27.75" customHeight="1" x14ac:dyDescent="0.2">
      <c r="B201" s="147" t="s">
        <v>115</v>
      </c>
      <c r="C201" s="300" t="s">
        <v>21</v>
      </c>
      <c r="D201" s="292"/>
      <c r="E201" s="292"/>
      <c r="F201" s="292"/>
      <c r="G201" s="148">
        <v>38429.980000000003</v>
      </c>
      <c r="H201" s="301">
        <v>0</v>
      </c>
      <c r="I201" s="292"/>
      <c r="J201" s="292"/>
      <c r="K201" s="293">
        <f t="shared" si="2"/>
        <v>0</v>
      </c>
      <c r="L201" s="292"/>
    </row>
    <row r="202" spans="2:12" ht="27.75" customHeight="1" x14ac:dyDescent="0.2">
      <c r="B202" s="147" t="s">
        <v>177</v>
      </c>
      <c r="C202" s="300" t="s">
        <v>22</v>
      </c>
      <c r="D202" s="292"/>
      <c r="E202" s="292"/>
      <c r="F202" s="292"/>
      <c r="G202" s="148">
        <v>30000</v>
      </c>
      <c r="H202" s="301">
        <v>0</v>
      </c>
      <c r="I202" s="292"/>
      <c r="J202" s="292"/>
      <c r="K202" s="293">
        <f t="shared" si="2"/>
        <v>0</v>
      </c>
      <c r="L202" s="292"/>
    </row>
    <row r="203" spans="2:12" ht="27.75" customHeight="1" x14ac:dyDescent="0.2">
      <c r="B203" s="147" t="s">
        <v>182</v>
      </c>
      <c r="C203" s="300" t="s">
        <v>30</v>
      </c>
      <c r="D203" s="292"/>
      <c r="E203" s="292"/>
      <c r="F203" s="292"/>
      <c r="G203" s="148">
        <v>8429.98</v>
      </c>
      <c r="H203" s="301">
        <v>0</v>
      </c>
      <c r="I203" s="292"/>
      <c r="J203" s="292"/>
      <c r="K203" s="293">
        <f t="shared" si="2"/>
        <v>0</v>
      </c>
      <c r="L203" s="292"/>
    </row>
    <row r="204" spans="2:12" ht="27.75" customHeight="1" x14ac:dyDescent="0.2">
      <c r="B204" s="141" t="s">
        <v>512</v>
      </c>
      <c r="C204" s="304" t="s">
        <v>112</v>
      </c>
      <c r="D204" s="292"/>
      <c r="E204" s="292"/>
      <c r="F204" s="292"/>
      <c r="G204" s="142">
        <v>25000</v>
      </c>
      <c r="H204" s="305">
        <v>39.049999999999997</v>
      </c>
      <c r="I204" s="292"/>
      <c r="J204" s="292"/>
      <c r="K204" s="293">
        <f t="shared" si="2"/>
        <v>0.15619999999999998</v>
      </c>
      <c r="L204" s="292"/>
    </row>
    <row r="205" spans="2:12" ht="27.75" customHeight="1" x14ac:dyDescent="0.2">
      <c r="B205" s="143" t="s">
        <v>483</v>
      </c>
      <c r="C205" s="306" t="s">
        <v>482</v>
      </c>
      <c r="D205" s="292"/>
      <c r="E205" s="292"/>
      <c r="F205" s="292"/>
      <c r="G205" s="144">
        <v>25000</v>
      </c>
      <c r="H205" s="307">
        <v>39.049999999999997</v>
      </c>
      <c r="I205" s="292"/>
      <c r="J205" s="292"/>
      <c r="K205" s="293">
        <f t="shared" ref="K205:K268" si="3">+H205/G205*100</f>
        <v>0.15619999999999998</v>
      </c>
      <c r="L205" s="292"/>
    </row>
    <row r="206" spans="2:12" ht="27.75" customHeight="1" x14ac:dyDescent="0.2">
      <c r="B206" s="145" t="s">
        <v>481</v>
      </c>
      <c r="C206" s="302" t="s">
        <v>147</v>
      </c>
      <c r="D206" s="292"/>
      <c r="E206" s="292"/>
      <c r="F206" s="292"/>
      <c r="G206" s="146">
        <v>25000</v>
      </c>
      <c r="H206" s="303">
        <v>39.049999999999997</v>
      </c>
      <c r="I206" s="292"/>
      <c r="J206" s="292"/>
      <c r="K206" s="293">
        <f t="shared" si="3"/>
        <v>0.15619999999999998</v>
      </c>
      <c r="L206" s="292"/>
    </row>
    <row r="207" spans="2:12" ht="27.75" customHeight="1" x14ac:dyDescent="0.2">
      <c r="B207" s="147" t="s">
        <v>115</v>
      </c>
      <c r="C207" s="300" t="s">
        <v>21</v>
      </c>
      <c r="D207" s="292"/>
      <c r="E207" s="292"/>
      <c r="F207" s="292"/>
      <c r="G207" s="148">
        <v>25000</v>
      </c>
      <c r="H207" s="301">
        <v>39.049999999999997</v>
      </c>
      <c r="I207" s="292"/>
      <c r="J207" s="292"/>
      <c r="K207" s="293">
        <f t="shared" si="3"/>
        <v>0.15619999999999998</v>
      </c>
      <c r="L207" s="292"/>
    </row>
    <row r="208" spans="2:12" ht="27.75" customHeight="1" x14ac:dyDescent="0.2">
      <c r="B208" s="147" t="s">
        <v>182</v>
      </c>
      <c r="C208" s="300" t="s">
        <v>30</v>
      </c>
      <c r="D208" s="292"/>
      <c r="E208" s="292"/>
      <c r="F208" s="292"/>
      <c r="G208" s="148">
        <v>25000</v>
      </c>
      <c r="H208" s="301">
        <v>39.049999999999997</v>
      </c>
      <c r="I208" s="292"/>
      <c r="J208" s="292"/>
      <c r="K208" s="293">
        <f t="shared" si="3"/>
        <v>0.15619999999999998</v>
      </c>
      <c r="L208" s="292"/>
    </row>
    <row r="209" spans="2:12" ht="27.75" customHeight="1" x14ac:dyDescent="0.2">
      <c r="B209" s="147" t="s">
        <v>345</v>
      </c>
      <c r="C209" s="300" t="s">
        <v>346</v>
      </c>
      <c r="D209" s="292"/>
      <c r="E209" s="292"/>
      <c r="F209" s="292"/>
      <c r="G209" s="148">
        <v>0</v>
      </c>
      <c r="H209" s="301">
        <v>39.049999999999997</v>
      </c>
      <c r="I209" s="292"/>
      <c r="J209" s="292"/>
      <c r="K209" s="293" t="e">
        <f t="shared" si="3"/>
        <v>#DIV/0!</v>
      </c>
      <c r="L209" s="292"/>
    </row>
    <row r="210" spans="2:12" ht="27.75" customHeight="1" x14ac:dyDescent="0.2">
      <c r="B210" s="153" t="s">
        <v>527</v>
      </c>
      <c r="C210" s="312" t="s">
        <v>184</v>
      </c>
      <c r="D210" s="292"/>
      <c r="E210" s="292"/>
      <c r="F210" s="292"/>
      <c r="G210" s="154">
        <v>3671081.75</v>
      </c>
      <c r="H210" s="313">
        <v>1856436.16</v>
      </c>
      <c r="I210" s="292"/>
      <c r="J210" s="292"/>
      <c r="K210" s="293">
        <f t="shared" si="3"/>
        <v>50.569186044413208</v>
      </c>
      <c r="L210" s="292"/>
    </row>
    <row r="211" spans="2:12" ht="27.75" customHeight="1" x14ac:dyDescent="0.2">
      <c r="B211" s="141" t="s">
        <v>526</v>
      </c>
      <c r="C211" s="304" t="s">
        <v>93</v>
      </c>
      <c r="D211" s="292"/>
      <c r="E211" s="292"/>
      <c r="F211" s="292"/>
      <c r="G211" s="142">
        <v>465585</v>
      </c>
      <c r="H211" s="305">
        <v>298549.48</v>
      </c>
      <c r="I211" s="292"/>
      <c r="J211" s="292"/>
      <c r="K211" s="293">
        <f t="shared" si="3"/>
        <v>64.123517725012618</v>
      </c>
      <c r="L211" s="292"/>
    </row>
    <row r="212" spans="2:12" ht="27.75" customHeight="1" x14ac:dyDescent="0.2">
      <c r="B212" s="143" t="s">
        <v>507</v>
      </c>
      <c r="C212" s="306" t="s">
        <v>93</v>
      </c>
      <c r="D212" s="292"/>
      <c r="E212" s="292"/>
      <c r="F212" s="292"/>
      <c r="G212" s="144">
        <v>465585</v>
      </c>
      <c r="H212" s="307">
        <v>298549.48</v>
      </c>
      <c r="I212" s="292"/>
      <c r="J212" s="292"/>
      <c r="K212" s="293">
        <f t="shared" si="3"/>
        <v>64.123517725012618</v>
      </c>
      <c r="L212" s="292"/>
    </row>
    <row r="213" spans="2:12" ht="27.75" customHeight="1" x14ac:dyDescent="0.2">
      <c r="B213" s="145" t="s">
        <v>506</v>
      </c>
      <c r="C213" s="302" t="s">
        <v>93</v>
      </c>
      <c r="D213" s="292"/>
      <c r="E213" s="292"/>
      <c r="F213" s="292"/>
      <c r="G213" s="146">
        <v>465585</v>
      </c>
      <c r="H213" s="303">
        <v>298549.48</v>
      </c>
      <c r="I213" s="292"/>
      <c r="J213" s="292"/>
      <c r="K213" s="293">
        <f t="shared" si="3"/>
        <v>64.123517725012618</v>
      </c>
      <c r="L213" s="292"/>
    </row>
    <row r="214" spans="2:12" ht="27.75" customHeight="1" x14ac:dyDescent="0.2">
      <c r="B214" s="147" t="s">
        <v>115</v>
      </c>
      <c r="C214" s="300" t="s">
        <v>21</v>
      </c>
      <c r="D214" s="292"/>
      <c r="E214" s="292"/>
      <c r="F214" s="292"/>
      <c r="G214" s="148">
        <v>54521.599999999999</v>
      </c>
      <c r="H214" s="301">
        <v>54521.599999999999</v>
      </c>
      <c r="I214" s="292"/>
      <c r="J214" s="292"/>
      <c r="K214" s="293">
        <f t="shared" si="3"/>
        <v>100</v>
      </c>
      <c r="L214" s="292"/>
    </row>
    <row r="215" spans="2:12" ht="27.75" customHeight="1" x14ac:dyDescent="0.2">
      <c r="B215" s="147" t="s">
        <v>182</v>
      </c>
      <c r="C215" s="300" t="s">
        <v>30</v>
      </c>
      <c r="D215" s="292"/>
      <c r="E215" s="292"/>
      <c r="F215" s="292"/>
      <c r="G215" s="148">
        <v>54521.599999999999</v>
      </c>
      <c r="H215" s="301">
        <v>54521.599999999999</v>
      </c>
      <c r="I215" s="292"/>
      <c r="J215" s="292"/>
      <c r="K215" s="293">
        <f t="shared" si="3"/>
        <v>100</v>
      </c>
      <c r="L215" s="292"/>
    </row>
    <row r="216" spans="2:12" ht="27.75" customHeight="1" x14ac:dyDescent="0.2">
      <c r="B216" s="147" t="s">
        <v>358</v>
      </c>
      <c r="C216" s="300" t="s">
        <v>359</v>
      </c>
      <c r="D216" s="292"/>
      <c r="E216" s="292"/>
      <c r="F216" s="292"/>
      <c r="G216" s="148">
        <v>0</v>
      </c>
      <c r="H216" s="301">
        <v>54521.599999999999</v>
      </c>
      <c r="I216" s="292"/>
      <c r="J216" s="292"/>
      <c r="K216" s="293" t="e">
        <f t="shared" si="3"/>
        <v>#DIV/0!</v>
      </c>
      <c r="L216" s="292"/>
    </row>
    <row r="217" spans="2:12" ht="27.75" customHeight="1" x14ac:dyDescent="0.2">
      <c r="B217" s="147" t="s">
        <v>116</v>
      </c>
      <c r="C217" s="300" t="s">
        <v>78</v>
      </c>
      <c r="D217" s="292"/>
      <c r="E217" s="292"/>
      <c r="F217" s="292"/>
      <c r="G217" s="148">
        <v>411063.4</v>
      </c>
      <c r="H217" s="301">
        <v>244027.88</v>
      </c>
      <c r="I217" s="292"/>
      <c r="J217" s="292"/>
      <c r="K217" s="293">
        <f t="shared" si="3"/>
        <v>59.365022524505953</v>
      </c>
      <c r="L217" s="292"/>
    </row>
    <row r="218" spans="2:12" ht="27.75" customHeight="1" x14ac:dyDescent="0.2">
      <c r="B218" s="147" t="s">
        <v>194</v>
      </c>
      <c r="C218" s="300" t="s">
        <v>186</v>
      </c>
      <c r="D218" s="292"/>
      <c r="E218" s="292"/>
      <c r="F218" s="292"/>
      <c r="G218" s="148">
        <v>272994.78999999998</v>
      </c>
      <c r="H218" s="301">
        <v>205959.27</v>
      </c>
      <c r="I218" s="292"/>
      <c r="J218" s="292"/>
      <c r="K218" s="293">
        <f t="shared" si="3"/>
        <v>75.444395843598329</v>
      </c>
      <c r="L218" s="292"/>
    </row>
    <row r="219" spans="2:12" ht="27.75" customHeight="1" x14ac:dyDescent="0.2">
      <c r="B219" s="147" t="s">
        <v>434</v>
      </c>
      <c r="C219" s="300" t="s">
        <v>435</v>
      </c>
      <c r="D219" s="292"/>
      <c r="E219" s="292"/>
      <c r="F219" s="292"/>
      <c r="G219" s="148">
        <v>0</v>
      </c>
      <c r="H219" s="301">
        <v>205959.27</v>
      </c>
      <c r="I219" s="292"/>
      <c r="J219" s="292"/>
      <c r="K219" s="293" t="e">
        <f t="shared" si="3"/>
        <v>#DIV/0!</v>
      </c>
      <c r="L219" s="292"/>
    </row>
    <row r="220" spans="2:12" ht="27.75" customHeight="1" x14ac:dyDescent="0.2">
      <c r="B220" s="147" t="s">
        <v>457</v>
      </c>
      <c r="C220" s="300" t="s">
        <v>458</v>
      </c>
      <c r="D220" s="292"/>
      <c r="E220" s="292"/>
      <c r="F220" s="292"/>
      <c r="G220" s="148">
        <v>138068.60999999999</v>
      </c>
      <c r="H220" s="301">
        <v>38068.61</v>
      </c>
      <c r="I220" s="292"/>
      <c r="J220" s="292"/>
      <c r="K220" s="293">
        <f t="shared" si="3"/>
        <v>27.572241076375004</v>
      </c>
      <c r="L220" s="292"/>
    </row>
    <row r="221" spans="2:12" ht="27.75" customHeight="1" x14ac:dyDescent="0.2">
      <c r="B221" s="147" t="s">
        <v>459</v>
      </c>
      <c r="C221" s="300" t="s">
        <v>460</v>
      </c>
      <c r="D221" s="292"/>
      <c r="E221" s="292"/>
      <c r="F221" s="292"/>
      <c r="G221" s="148">
        <v>0</v>
      </c>
      <c r="H221" s="301">
        <v>38068.61</v>
      </c>
      <c r="I221" s="292"/>
      <c r="J221" s="292"/>
      <c r="K221" s="293" t="e">
        <f t="shared" si="3"/>
        <v>#DIV/0!</v>
      </c>
      <c r="L221" s="292"/>
    </row>
    <row r="222" spans="2:12" ht="27.75" customHeight="1" x14ac:dyDescent="0.2">
      <c r="B222" s="141" t="s">
        <v>515</v>
      </c>
      <c r="C222" s="304" t="s">
        <v>98</v>
      </c>
      <c r="D222" s="292"/>
      <c r="E222" s="292"/>
      <c r="F222" s="292"/>
      <c r="G222" s="142">
        <v>2328948.71</v>
      </c>
      <c r="H222" s="305">
        <v>1471738.27</v>
      </c>
      <c r="I222" s="292"/>
      <c r="J222" s="292"/>
      <c r="K222" s="293">
        <f t="shared" si="3"/>
        <v>63.193245247552063</v>
      </c>
      <c r="L222" s="292"/>
    </row>
    <row r="223" spans="2:12" ht="27.75" customHeight="1" x14ac:dyDescent="0.2">
      <c r="B223" s="143" t="s">
        <v>500</v>
      </c>
      <c r="C223" s="306" t="s">
        <v>499</v>
      </c>
      <c r="D223" s="292"/>
      <c r="E223" s="292"/>
      <c r="F223" s="292"/>
      <c r="G223" s="144">
        <v>1708948.71</v>
      </c>
      <c r="H223" s="307">
        <v>241427.15</v>
      </c>
      <c r="I223" s="292"/>
      <c r="J223" s="292"/>
      <c r="K223" s="293">
        <f t="shared" si="3"/>
        <v>14.127232057186784</v>
      </c>
      <c r="L223" s="292"/>
    </row>
    <row r="224" spans="2:12" ht="27.75" customHeight="1" x14ac:dyDescent="0.2">
      <c r="B224" s="145" t="s">
        <v>498</v>
      </c>
      <c r="C224" s="302" t="s">
        <v>497</v>
      </c>
      <c r="D224" s="292"/>
      <c r="E224" s="292"/>
      <c r="F224" s="292"/>
      <c r="G224" s="146">
        <v>1669812</v>
      </c>
      <c r="H224" s="303">
        <v>241427.15</v>
      </c>
      <c r="I224" s="292"/>
      <c r="J224" s="292"/>
      <c r="K224" s="293">
        <f t="shared" si="3"/>
        <v>14.458343214685247</v>
      </c>
      <c r="L224" s="292"/>
    </row>
    <row r="225" spans="2:12" ht="27.75" customHeight="1" x14ac:dyDescent="0.2">
      <c r="B225" s="147" t="s">
        <v>115</v>
      </c>
      <c r="C225" s="300" t="s">
        <v>21</v>
      </c>
      <c r="D225" s="292"/>
      <c r="E225" s="292"/>
      <c r="F225" s="292"/>
      <c r="G225" s="148">
        <v>500000</v>
      </c>
      <c r="H225" s="301">
        <v>0</v>
      </c>
      <c r="I225" s="292"/>
      <c r="J225" s="292"/>
      <c r="K225" s="293">
        <f t="shared" si="3"/>
        <v>0</v>
      </c>
      <c r="L225" s="292"/>
    </row>
    <row r="226" spans="2:12" ht="27.75" customHeight="1" x14ac:dyDescent="0.2">
      <c r="B226" s="147" t="s">
        <v>182</v>
      </c>
      <c r="C226" s="300" t="s">
        <v>30</v>
      </c>
      <c r="D226" s="292"/>
      <c r="E226" s="292"/>
      <c r="F226" s="292"/>
      <c r="G226" s="148">
        <v>500000</v>
      </c>
      <c r="H226" s="301">
        <v>0</v>
      </c>
      <c r="I226" s="292"/>
      <c r="J226" s="292"/>
      <c r="K226" s="293">
        <f t="shared" si="3"/>
        <v>0</v>
      </c>
      <c r="L226" s="292"/>
    </row>
    <row r="227" spans="2:12" ht="27.75" customHeight="1" x14ac:dyDescent="0.2">
      <c r="B227" s="147" t="s">
        <v>116</v>
      </c>
      <c r="C227" s="300" t="s">
        <v>78</v>
      </c>
      <c r="D227" s="292"/>
      <c r="E227" s="292"/>
      <c r="F227" s="292"/>
      <c r="G227" s="148">
        <v>953384.85</v>
      </c>
      <c r="H227" s="301">
        <v>25000</v>
      </c>
      <c r="I227" s="292"/>
      <c r="J227" s="292"/>
      <c r="K227" s="293">
        <f t="shared" si="3"/>
        <v>2.6222359207826726</v>
      </c>
      <c r="L227" s="292"/>
    </row>
    <row r="228" spans="2:12" ht="27.75" customHeight="1" x14ac:dyDescent="0.2">
      <c r="B228" s="147" t="s">
        <v>194</v>
      </c>
      <c r="C228" s="300" t="s">
        <v>186</v>
      </c>
      <c r="D228" s="292"/>
      <c r="E228" s="292"/>
      <c r="F228" s="292"/>
      <c r="G228" s="148">
        <v>653384.85</v>
      </c>
      <c r="H228" s="301">
        <v>25000</v>
      </c>
      <c r="I228" s="292"/>
      <c r="J228" s="292"/>
      <c r="K228" s="293">
        <f t="shared" si="3"/>
        <v>3.8262289062870067</v>
      </c>
      <c r="L228" s="292"/>
    </row>
    <row r="229" spans="2:12" ht="27.75" customHeight="1" x14ac:dyDescent="0.2">
      <c r="B229" s="147" t="s">
        <v>454</v>
      </c>
      <c r="C229" s="300" t="s">
        <v>283</v>
      </c>
      <c r="D229" s="292"/>
      <c r="E229" s="292"/>
      <c r="F229" s="292"/>
      <c r="G229" s="148">
        <v>0</v>
      </c>
      <c r="H229" s="301">
        <v>25000</v>
      </c>
      <c r="I229" s="292"/>
      <c r="J229" s="292"/>
      <c r="K229" s="293" t="e">
        <f t="shared" si="3"/>
        <v>#DIV/0!</v>
      </c>
      <c r="L229" s="292"/>
    </row>
    <row r="230" spans="2:12" ht="27.75" customHeight="1" x14ac:dyDescent="0.2">
      <c r="B230" s="147" t="s">
        <v>457</v>
      </c>
      <c r="C230" s="300" t="s">
        <v>458</v>
      </c>
      <c r="D230" s="292"/>
      <c r="E230" s="292"/>
      <c r="F230" s="292"/>
      <c r="G230" s="148">
        <v>300000</v>
      </c>
      <c r="H230" s="301">
        <v>0</v>
      </c>
      <c r="I230" s="292"/>
      <c r="J230" s="292"/>
      <c r="K230" s="293">
        <f t="shared" si="3"/>
        <v>0</v>
      </c>
      <c r="L230" s="292"/>
    </row>
    <row r="231" spans="2:12" ht="27.75" customHeight="1" x14ac:dyDescent="0.2">
      <c r="B231" s="147" t="s">
        <v>102</v>
      </c>
      <c r="C231" s="300" t="s">
        <v>132</v>
      </c>
      <c r="D231" s="292"/>
      <c r="E231" s="292"/>
      <c r="F231" s="292"/>
      <c r="G231" s="148">
        <v>216427.15</v>
      </c>
      <c r="H231" s="301">
        <v>216427.15</v>
      </c>
      <c r="I231" s="292"/>
      <c r="J231" s="292"/>
      <c r="K231" s="293">
        <f t="shared" si="3"/>
        <v>100</v>
      </c>
      <c r="L231" s="292"/>
    </row>
    <row r="232" spans="2:12" ht="27.75" customHeight="1" x14ac:dyDescent="0.2">
      <c r="B232" s="147" t="s">
        <v>461</v>
      </c>
      <c r="C232" s="300" t="s">
        <v>133</v>
      </c>
      <c r="D232" s="292"/>
      <c r="E232" s="292"/>
      <c r="F232" s="292"/>
      <c r="G232" s="148">
        <v>216427.15</v>
      </c>
      <c r="H232" s="301">
        <v>216427.15</v>
      </c>
      <c r="I232" s="292"/>
      <c r="J232" s="292"/>
      <c r="K232" s="293">
        <f t="shared" si="3"/>
        <v>100</v>
      </c>
      <c r="L232" s="292"/>
    </row>
    <row r="233" spans="2:12" ht="27.75" customHeight="1" x14ac:dyDescent="0.2">
      <c r="B233" s="147" t="s">
        <v>462</v>
      </c>
      <c r="C233" s="300" t="s">
        <v>463</v>
      </c>
      <c r="D233" s="292"/>
      <c r="E233" s="292"/>
      <c r="F233" s="292"/>
      <c r="G233" s="148">
        <v>0</v>
      </c>
      <c r="H233" s="301">
        <v>216427.15</v>
      </c>
      <c r="I233" s="292"/>
      <c r="J233" s="292"/>
      <c r="K233" s="293" t="e">
        <f t="shared" si="3"/>
        <v>#DIV/0!</v>
      </c>
      <c r="L233" s="292"/>
    </row>
    <row r="234" spans="2:12" ht="27.75" customHeight="1" x14ac:dyDescent="0.2">
      <c r="B234" s="145" t="s">
        <v>496</v>
      </c>
      <c r="C234" s="302" t="s">
        <v>495</v>
      </c>
      <c r="D234" s="292"/>
      <c r="E234" s="292"/>
      <c r="F234" s="292"/>
      <c r="G234" s="146">
        <v>39136.71</v>
      </c>
      <c r="H234" s="303">
        <v>0</v>
      </c>
      <c r="I234" s="292"/>
      <c r="J234" s="292"/>
      <c r="K234" s="293">
        <f t="shared" si="3"/>
        <v>0</v>
      </c>
      <c r="L234" s="292"/>
    </row>
    <row r="235" spans="2:12" ht="27.75" customHeight="1" x14ac:dyDescent="0.2">
      <c r="B235" s="147" t="s">
        <v>115</v>
      </c>
      <c r="C235" s="300" t="s">
        <v>21</v>
      </c>
      <c r="D235" s="292"/>
      <c r="E235" s="292"/>
      <c r="F235" s="292"/>
      <c r="G235" s="148">
        <v>39136.71</v>
      </c>
      <c r="H235" s="301">
        <v>0</v>
      </c>
      <c r="I235" s="292"/>
      <c r="J235" s="292"/>
      <c r="K235" s="293">
        <f t="shared" si="3"/>
        <v>0</v>
      </c>
      <c r="L235" s="292"/>
    </row>
    <row r="236" spans="2:12" ht="27.75" customHeight="1" x14ac:dyDescent="0.2">
      <c r="B236" s="147" t="s">
        <v>182</v>
      </c>
      <c r="C236" s="300" t="s">
        <v>30</v>
      </c>
      <c r="D236" s="292"/>
      <c r="E236" s="292"/>
      <c r="F236" s="292"/>
      <c r="G236" s="148">
        <v>39136.71</v>
      </c>
      <c r="H236" s="301">
        <v>0</v>
      </c>
      <c r="I236" s="292"/>
      <c r="J236" s="292"/>
      <c r="K236" s="293">
        <f t="shared" si="3"/>
        <v>0</v>
      </c>
      <c r="L236" s="292"/>
    </row>
    <row r="237" spans="2:12" ht="27.75" customHeight="1" x14ac:dyDescent="0.2">
      <c r="B237" s="143" t="s">
        <v>494</v>
      </c>
      <c r="C237" s="306" t="s">
        <v>493</v>
      </c>
      <c r="D237" s="292"/>
      <c r="E237" s="292"/>
      <c r="F237" s="292"/>
      <c r="G237" s="144">
        <v>620000</v>
      </c>
      <c r="H237" s="307">
        <v>1230311.1200000001</v>
      </c>
      <c r="I237" s="292"/>
      <c r="J237" s="292"/>
      <c r="K237" s="293">
        <f t="shared" si="3"/>
        <v>198.43727741935487</v>
      </c>
      <c r="L237" s="292"/>
    </row>
    <row r="238" spans="2:12" ht="27.75" customHeight="1" x14ac:dyDescent="0.2">
      <c r="B238" s="145" t="s">
        <v>492</v>
      </c>
      <c r="C238" s="302" t="s">
        <v>191</v>
      </c>
      <c r="D238" s="292"/>
      <c r="E238" s="292"/>
      <c r="F238" s="292"/>
      <c r="G238" s="146">
        <v>620000</v>
      </c>
      <c r="H238" s="303">
        <v>1230311.1200000001</v>
      </c>
      <c r="I238" s="292"/>
      <c r="J238" s="292"/>
      <c r="K238" s="293">
        <f t="shared" si="3"/>
        <v>198.43727741935487</v>
      </c>
      <c r="L238" s="292"/>
    </row>
    <row r="239" spans="2:12" ht="27.75" customHeight="1" x14ac:dyDescent="0.2">
      <c r="B239" s="147" t="s">
        <v>115</v>
      </c>
      <c r="C239" s="300" t="s">
        <v>21</v>
      </c>
      <c r="D239" s="292"/>
      <c r="E239" s="292"/>
      <c r="F239" s="292"/>
      <c r="G239" s="148">
        <v>0</v>
      </c>
      <c r="H239" s="301">
        <v>505862.71</v>
      </c>
      <c r="I239" s="292"/>
      <c r="J239" s="292"/>
      <c r="K239" s="293" t="e">
        <f t="shared" si="3"/>
        <v>#DIV/0!</v>
      </c>
      <c r="L239" s="292"/>
    </row>
    <row r="240" spans="2:12" ht="27.75" customHeight="1" x14ac:dyDescent="0.2">
      <c r="B240" s="147" t="s">
        <v>182</v>
      </c>
      <c r="C240" s="300" t="s">
        <v>30</v>
      </c>
      <c r="D240" s="292"/>
      <c r="E240" s="292"/>
      <c r="F240" s="292"/>
      <c r="G240" s="148">
        <v>0</v>
      </c>
      <c r="H240" s="301">
        <v>505862.71</v>
      </c>
      <c r="I240" s="292"/>
      <c r="J240" s="292"/>
      <c r="K240" s="293" t="e">
        <f t="shared" si="3"/>
        <v>#DIV/0!</v>
      </c>
      <c r="L240" s="292"/>
    </row>
    <row r="241" spans="2:12" ht="27.75" customHeight="1" x14ac:dyDescent="0.2">
      <c r="B241" s="147" t="s">
        <v>358</v>
      </c>
      <c r="C241" s="300" t="s">
        <v>359</v>
      </c>
      <c r="D241" s="292"/>
      <c r="E241" s="292"/>
      <c r="F241" s="292"/>
      <c r="G241" s="148">
        <v>0</v>
      </c>
      <c r="H241" s="301">
        <v>286265.71999999997</v>
      </c>
      <c r="I241" s="292"/>
      <c r="J241" s="292"/>
      <c r="K241" s="293" t="e">
        <f t="shared" si="3"/>
        <v>#DIV/0!</v>
      </c>
      <c r="L241" s="292"/>
    </row>
    <row r="242" spans="2:12" ht="27.75" customHeight="1" x14ac:dyDescent="0.2">
      <c r="B242" s="147" t="s">
        <v>360</v>
      </c>
      <c r="C242" s="300" t="s">
        <v>361</v>
      </c>
      <c r="D242" s="292"/>
      <c r="E242" s="292"/>
      <c r="F242" s="292"/>
      <c r="G242" s="148">
        <v>0</v>
      </c>
      <c r="H242" s="301">
        <v>211870.35</v>
      </c>
      <c r="I242" s="292"/>
      <c r="J242" s="292"/>
      <c r="K242" s="293" t="e">
        <f t="shared" si="3"/>
        <v>#DIV/0!</v>
      </c>
      <c r="L242" s="292"/>
    </row>
    <row r="243" spans="2:12" ht="27.75" customHeight="1" x14ac:dyDescent="0.2">
      <c r="B243" s="147" t="s">
        <v>362</v>
      </c>
      <c r="C243" s="300" t="s">
        <v>363</v>
      </c>
      <c r="D243" s="292"/>
      <c r="E243" s="292"/>
      <c r="F243" s="292"/>
      <c r="G243" s="148">
        <v>0</v>
      </c>
      <c r="H243" s="301">
        <v>7726.64</v>
      </c>
      <c r="I243" s="292"/>
      <c r="J243" s="292"/>
      <c r="K243" s="293" t="e">
        <f t="shared" si="3"/>
        <v>#DIV/0!</v>
      </c>
      <c r="L243" s="292"/>
    </row>
    <row r="244" spans="2:12" ht="27.75" customHeight="1" x14ac:dyDescent="0.2">
      <c r="B244" s="147" t="s">
        <v>116</v>
      </c>
      <c r="C244" s="300" t="s">
        <v>78</v>
      </c>
      <c r="D244" s="292"/>
      <c r="E244" s="292"/>
      <c r="F244" s="292"/>
      <c r="G244" s="148">
        <v>620000</v>
      </c>
      <c r="H244" s="301">
        <v>724448.41</v>
      </c>
      <c r="I244" s="292"/>
      <c r="J244" s="292"/>
      <c r="K244" s="293">
        <f t="shared" si="3"/>
        <v>116.84651774193549</v>
      </c>
      <c r="L244" s="292"/>
    </row>
    <row r="245" spans="2:12" ht="27.75" customHeight="1" x14ac:dyDescent="0.2">
      <c r="B245" s="147" t="s">
        <v>194</v>
      </c>
      <c r="C245" s="300" t="s">
        <v>186</v>
      </c>
      <c r="D245" s="292"/>
      <c r="E245" s="292"/>
      <c r="F245" s="292"/>
      <c r="G245" s="148">
        <v>520000</v>
      </c>
      <c r="H245" s="301">
        <v>562177.49</v>
      </c>
      <c r="I245" s="292"/>
      <c r="J245" s="292"/>
      <c r="K245" s="293">
        <f t="shared" si="3"/>
        <v>108.11105576923077</v>
      </c>
      <c r="L245" s="292"/>
    </row>
    <row r="246" spans="2:12" ht="27.75" customHeight="1" x14ac:dyDescent="0.2">
      <c r="B246" s="147" t="s">
        <v>434</v>
      </c>
      <c r="C246" s="300" t="s">
        <v>435</v>
      </c>
      <c r="D246" s="292"/>
      <c r="E246" s="292"/>
      <c r="F246" s="292"/>
      <c r="G246" s="148">
        <v>0</v>
      </c>
      <c r="H246" s="301">
        <v>214684.24</v>
      </c>
      <c r="I246" s="292"/>
      <c r="J246" s="292"/>
      <c r="K246" s="293" t="e">
        <f t="shared" si="3"/>
        <v>#DIV/0!</v>
      </c>
      <c r="L246" s="292"/>
    </row>
    <row r="247" spans="2:12" ht="27.75" customHeight="1" x14ac:dyDescent="0.2">
      <c r="B247" s="147" t="s">
        <v>436</v>
      </c>
      <c r="C247" s="300" t="s">
        <v>437</v>
      </c>
      <c r="D247" s="292"/>
      <c r="E247" s="292"/>
      <c r="F247" s="292"/>
      <c r="G247" s="148">
        <v>0</v>
      </c>
      <c r="H247" s="301">
        <v>52976.37</v>
      </c>
      <c r="I247" s="292"/>
      <c r="J247" s="292"/>
      <c r="K247" s="293" t="e">
        <f t="shared" si="3"/>
        <v>#DIV/0!</v>
      </c>
      <c r="L247" s="292"/>
    </row>
    <row r="248" spans="2:12" ht="27.75" customHeight="1" x14ac:dyDescent="0.2">
      <c r="B248" s="147" t="s">
        <v>438</v>
      </c>
      <c r="C248" s="300" t="s">
        <v>439</v>
      </c>
      <c r="D248" s="292"/>
      <c r="E248" s="292"/>
      <c r="F248" s="292"/>
      <c r="G248" s="148">
        <v>0</v>
      </c>
      <c r="H248" s="301">
        <v>82315.14</v>
      </c>
      <c r="I248" s="292"/>
      <c r="J248" s="292"/>
      <c r="K248" s="293" t="e">
        <f t="shared" si="3"/>
        <v>#DIV/0!</v>
      </c>
      <c r="L248" s="292"/>
    </row>
    <row r="249" spans="2:12" ht="27.75" customHeight="1" x14ac:dyDescent="0.2">
      <c r="B249" s="147" t="s">
        <v>440</v>
      </c>
      <c r="C249" s="300" t="s">
        <v>441</v>
      </c>
      <c r="D249" s="292"/>
      <c r="E249" s="292"/>
      <c r="F249" s="292"/>
      <c r="G249" s="148">
        <v>0</v>
      </c>
      <c r="H249" s="301">
        <v>5203.5</v>
      </c>
      <c r="I249" s="292"/>
      <c r="J249" s="292"/>
      <c r="K249" s="293" t="e">
        <f t="shared" si="3"/>
        <v>#DIV/0!</v>
      </c>
      <c r="L249" s="292"/>
    </row>
    <row r="250" spans="2:12" ht="27.75" customHeight="1" x14ac:dyDescent="0.2">
      <c r="B250" s="147" t="s">
        <v>442</v>
      </c>
      <c r="C250" s="300" t="s">
        <v>443</v>
      </c>
      <c r="D250" s="292"/>
      <c r="E250" s="292"/>
      <c r="F250" s="292"/>
      <c r="G250" s="148">
        <v>0</v>
      </c>
      <c r="H250" s="301">
        <v>3423.5</v>
      </c>
      <c r="I250" s="292"/>
      <c r="J250" s="292"/>
      <c r="K250" s="293" t="e">
        <f t="shared" si="3"/>
        <v>#DIV/0!</v>
      </c>
      <c r="L250" s="292"/>
    </row>
    <row r="251" spans="2:12" ht="27.75" customHeight="1" x14ac:dyDescent="0.2">
      <c r="B251" s="147" t="s">
        <v>444</v>
      </c>
      <c r="C251" s="300" t="s">
        <v>445</v>
      </c>
      <c r="D251" s="292"/>
      <c r="E251" s="292"/>
      <c r="F251" s="292"/>
      <c r="G251" s="148">
        <v>0</v>
      </c>
      <c r="H251" s="301">
        <v>13038.81</v>
      </c>
      <c r="I251" s="292"/>
      <c r="J251" s="292"/>
      <c r="K251" s="293" t="e">
        <f t="shared" si="3"/>
        <v>#DIV/0!</v>
      </c>
      <c r="L251" s="292"/>
    </row>
    <row r="252" spans="2:12" ht="27.75" customHeight="1" x14ac:dyDescent="0.2">
      <c r="B252" s="147" t="s">
        <v>446</v>
      </c>
      <c r="C252" s="300" t="s">
        <v>447</v>
      </c>
      <c r="D252" s="292"/>
      <c r="E252" s="292"/>
      <c r="F252" s="292"/>
      <c r="G252" s="148">
        <v>0</v>
      </c>
      <c r="H252" s="301">
        <v>133687.82999999999</v>
      </c>
      <c r="I252" s="292"/>
      <c r="J252" s="292"/>
      <c r="K252" s="293" t="e">
        <f t="shared" si="3"/>
        <v>#DIV/0!</v>
      </c>
      <c r="L252" s="292"/>
    </row>
    <row r="253" spans="2:12" ht="27.75" customHeight="1" x14ac:dyDescent="0.2">
      <c r="B253" s="147" t="s">
        <v>448</v>
      </c>
      <c r="C253" s="300" t="s">
        <v>449</v>
      </c>
      <c r="D253" s="292"/>
      <c r="E253" s="292"/>
      <c r="F253" s="292"/>
      <c r="G253" s="148">
        <v>0</v>
      </c>
      <c r="H253" s="301">
        <v>521.6</v>
      </c>
      <c r="I253" s="292"/>
      <c r="J253" s="292"/>
      <c r="K253" s="293" t="e">
        <f t="shared" si="3"/>
        <v>#DIV/0!</v>
      </c>
      <c r="L253" s="292"/>
    </row>
    <row r="254" spans="2:12" ht="27.75" customHeight="1" x14ac:dyDescent="0.2">
      <c r="B254" s="147" t="s">
        <v>450</v>
      </c>
      <c r="C254" s="300" t="s">
        <v>451</v>
      </c>
      <c r="D254" s="292"/>
      <c r="E254" s="292"/>
      <c r="F254" s="292"/>
      <c r="G254" s="148">
        <v>0</v>
      </c>
      <c r="H254" s="301">
        <v>149</v>
      </c>
      <c r="I254" s="292"/>
      <c r="J254" s="292"/>
      <c r="K254" s="293" t="e">
        <f t="shared" si="3"/>
        <v>#DIV/0!</v>
      </c>
      <c r="L254" s="292"/>
    </row>
    <row r="255" spans="2:12" ht="27.75" customHeight="1" x14ac:dyDescent="0.2">
      <c r="B255" s="147" t="s">
        <v>452</v>
      </c>
      <c r="C255" s="300" t="s">
        <v>453</v>
      </c>
      <c r="D255" s="292"/>
      <c r="E255" s="292"/>
      <c r="F255" s="292"/>
      <c r="G255" s="148">
        <v>0</v>
      </c>
      <c r="H255" s="301">
        <v>2554.6</v>
      </c>
      <c r="I255" s="292"/>
      <c r="J255" s="292"/>
      <c r="K255" s="293" t="e">
        <f t="shared" si="3"/>
        <v>#DIV/0!</v>
      </c>
      <c r="L255" s="292"/>
    </row>
    <row r="256" spans="2:12" ht="27.75" customHeight="1" x14ac:dyDescent="0.2">
      <c r="B256" s="147" t="s">
        <v>454</v>
      </c>
      <c r="C256" s="300" t="s">
        <v>283</v>
      </c>
      <c r="D256" s="292"/>
      <c r="E256" s="292"/>
      <c r="F256" s="292"/>
      <c r="G256" s="148">
        <v>0</v>
      </c>
      <c r="H256" s="301">
        <v>32245.4</v>
      </c>
      <c r="I256" s="292"/>
      <c r="J256" s="292"/>
      <c r="K256" s="293" t="e">
        <f t="shared" si="3"/>
        <v>#DIV/0!</v>
      </c>
      <c r="L256" s="292"/>
    </row>
    <row r="257" spans="2:12" ht="27.75" customHeight="1" x14ac:dyDescent="0.2">
      <c r="B257" s="147" t="s">
        <v>455</v>
      </c>
      <c r="C257" s="300" t="s">
        <v>456</v>
      </c>
      <c r="D257" s="292"/>
      <c r="E257" s="292"/>
      <c r="F257" s="292"/>
      <c r="G257" s="148">
        <v>0</v>
      </c>
      <c r="H257" s="301">
        <v>21377.5</v>
      </c>
      <c r="I257" s="292"/>
      <c r="J257" s="292"/>
      <c r="K257" s="293" t="e">
        <f t="shared" si="3"/>
        <v>#DIV/0!</v>
      </c>
      <c r="L257" s="292"/>
    </row>
    <row r="258" spans="2:12" ht="27.75" customHeight="1" x14ac:dyDescent="0.2">
      <c r="B258" s="147" t="s">
        <v>457</v>
      </c>
      <c r="C258" s="300" t="s">
        <v>458</v>
      </c>
      <c r="D258" s="292"/>
      <c r="E258" s="292"/>
      <c r="F258" s="292"/>
      <c r="G258" s="148">
        <v>100000</v>
      </c>
      <c r="H258" s="301">
        <v>162270.92000000001</v>
      </c>
      <c r="I258" s="292"/>
      <c r="J258" s="292"/>
      <c r="K258" s="293">
        <f t="shared" si="3"/>
        <v>162.27092000000002</v>
      </c>
      <c r="L258" s="292"/>
    </row>
    <row r="259" spans="2:12" ht="27.75" customHeight="1" x14ac:dyDescent="0.2">
      <c r="B259" s="147" t="s">
        <v>459</v>
      </c>
      <c r="C259" s="300" t="s">
        <v>460</v>
      </c>
      <c r="D259" s="292"/>
      <c r="E259" s="292"/>
      <c r="F259" s="292"/>
      <c r="G259" s="148">
        <v>0</v>
      </c>
      <c r="H259" s="301">
        <v>162270.92000000001</v>
      </c>
      <c r="I259" s="292"/>
      <c r="J259" s="292"/>
      <c r="K259" s="293" t="e">
        <f t="shared" si="3"/>
        <v>#DIV/0!</v>
      </c>
      <c r="L259" s="292"/>
    </row>
    <row r="260" spans="2:12" ht="27.75" customHeight="1" x14ac:dyDescent="0.2">
      <c r="B260" s="141" t="s">
        <v>512</v>
      </c>
      <c r="C260" s="304" t="s">
        <v>112</v>
      </c>
      <c r="D260" s="292"/>
      <c r="E260" s="292"/>
      <c r="F260" s="292"/>
      <c r="G260" s="142">
        <v>46189.17</v>
      </c>
      <c r="H260" s="305">
        <v>67789.539999999994</v>
      </c>
      <c r="I260" s="292"/>
      <c r="J260" s="292"/>
      <c r="K260" s="293">
        <f t="shared" si="3"/>
        <v>146.76501006621248</v>
      </c>
      <c r="L260" s="292"/>
    </row>
    <row r="261" spans="2:12" ht="27.75" customHeight="1" x14ac:dyDescent="0.2">
      <c r="B261" s="143" t="s">
        <v>483</v>
      </c>
      <c r="C261" s="306" t="s">
        <v>482</v>
      </c>
      <c r="D261" s="292"/>
      <c r="E261" s="292"/>
      <c r="F261" s="292"/>
      <c r="G261" s="144">
        <v>46189.17</v>
      </c>
      <c r="H261" s="307">
        <v>67789.539999999994</v>
      </c>
      <c r="I261" s="292"/>
      <c r="J261" s="292"/>
      <c r="K261" s="293">
        <f t="shared" si="3"/>
        <v>146.76501006621248</v>
      </c>
      <c r="L261" s="292"/>
    </row>
    <row r="262" spans="2:12" ht="27.75" customHeight="1" x14ac:dyDescent="0.2">
      <c r="B262" s="145" t="s">
        <v>481</v>
      </c>
      <c r="C262" s="302" t="s">
        <v>147</v>
      </c>
      <c r="D262" s="292"/>
      <c r="E262" s="292"/>
      <c r="F262" s="292"/>
      <c r="G262" s="146">
        <v>25000</v>
      </c>
      <c r="H262" s="303">
        <v>46600.37</v>
      </c>
      <c r="I262" s="292"/>
      <c r="J262" s="292"/>
      <c r="K262" s="293">
        <f t="shared" si="3"/>
        <v>186.40148000000002</v>
      </c>
      <c r="L262" s="292"/>
    </row>
    <row r="263" spans="2:12" ht="27.75" customHeight="1" x14ac:dyDescent="0.2">
      <c r="B263" s="147" t="s">
        <v>116</v>
      </c>
      <c r="C263" s="300" t="s">
        <v>78</v>
      </c>
      <c r="D263" s="292"/>
      <c r="E263" s="292"/>
      <c r="F263" s="292"/>
      <c r="G263" s="148">
        <v>25000</v>
      </c>
      <c r="H263" s="301">
        <v>46600.37</v>
      </c>
      <c r="I263" s="292"/>
      <c r="J263" s="292"/>
      <c r="K263" s="293">
        <f t="shared" si="3"/>
        <v>186.40148000000002</v>
      </c>
      <c r="L263" s="292"/>
    </row>
    <row r="264" spans="2:12" ht="27.75" customHeight="1" x14ac:dyDescent="0.2">
      <c r="B264" s="147" t="s">
        <v>194</v>
      </c>
      <c r="C264" s="300" t="s">
        <v>186</v>
      </c>
      <c r="D264" s="292"/>
      <c r="E264" s="292"/>
      <c r="F264" s="292"/>
      <c r="G264" s="148">
        <v>25000</v>
      </c>
      <c r="H264" s="301">
        <v>46600.37</v>
      </c>
      <c r="I264" s="292"/>
      <c r="J264" s="292"/>
      <c r="K264" s="293">
        <f t="shared" si="3"/>
        <v>186.40148000000002</v>
      </c>
      <c r="L264" s="292"/>
    </row>
    <row r="265" spans="2:12" ht="27.75" customHeight="1" x14ac:dyDescent="0.2">
      <c r="B265" s="147" t="s">
        <v>438</v>
      </c>
      <c r="C265" s="300" t="s">
        <v>439</v>
      </c>
      <c r="D265" s="292"/>
      <c r="E265" s="292"/>
      <c r="F265" s="292"/>
      <c r="G265" s="148">
        <v>0</v>
      </c>
      <c r="H265" s="301">
        <v>13747.23</v>
      </c>
      <c r="I265" s="292"/>
      <c r="J265" s="292"/>
      <c r="K265" s="293" t="e">
        <f t="shared" si="3"/>
        <v>#DIV/0!</v>
      </c>
      <c r="L265" s="292"/>
    </row>
    <row r="266" spans="2:12" ht="27.75" customHeight="1" x14ac:dyDescent="0.2">
      <c r="B266" s="147" t="s">
        <v>444</v>
      </c>
      <c r="C266" s="300" t="s">
        <v>445</v>
      </c>
      <c r="D266" s="292"/>
      <c r="E266" s="292"/>
      <c r="F266" s="292"/>
      <c r="G266" s="148">
        <v>0</v>
      </c>
      <c r="H266" s="301">
        <v>23562.5</v>
      </c>
      <c r="I266" s="292"/>
      <c r="J266" s="292"/>
      <c r="K266" s="293" t="e">
        <f t="shared" si="3"/>
        <v>#DIV/0!</v>
      </c>
      <c r="L266" s="292"/>
    </row>
    <row r="267" spans="2:12" ht="27.75" customHeight="1" x14ac:dyDescent="0.2">
      <c r="B267" s="147" t="s">
        <v>446</v>
      </c>
      <c r="C267" s="300" t="s">
        <v>447</v>
      </c>
      <c r="D267" s="292"/>
      <c r="E267" s="292"/>
      <c r="F267" s="292"/>
      <c r="G267" s="148">
        <v>0</v>
      </c>
      <c r="H267" s="301">
        <v>7190.64</v>
      </c>
      <c r="I267" s="292"/>
      <c r="J267" s="292"/>
      <c r="K267" s="293" t="e">
        <f t="shared" si="3"/>
        <v>#DIV/0!</v>
      </c>
      <c r="L267" s="292"/>
    </row>
    <row r="268" spans="2:12" ht="27.75" customHeight="1" x14ac:dyDescent="0.2">
      <c r="B268" s="147" t="s">
        <v>448</v>
      </c>
      <c r="C268" s="300" t="s">
        <v>449</v>
      </c>
      <c r="D268" s="292"/>
      <c r="E268" s="292"/>
      <c r="F268" s="292"/>
      <c r="G268" s="148">
        <v>0</v>
      </c>
      <c r="H268" s="301">
        <v>100</v>
      </c>
      <c r="I268" s="292"/>
      <c r="J268" s="292"/>
      <c r="K268" s="293" t="e">
        <f t="shared" si="3"/>
        <v>#DIV/0!</v>
      </c>
      <c r="L268" s="292"/>
    </row>
    <row r="269" spans="2:12" ht="27.75" customHeight="1" x14ac:dyDescent="0.2">
      <c r="B269" s="147" t="s">
        <v>454</v>
      </c>
      <c r="C269" s="300" t="s">
        <v>283</v>
      </c>
      <c r="D269" s="292"/>
      <c r="E269" s="292"/>
      <c r="F269" s="292"/>
      <c r="G269" s="148">
        <v>0</v>
      </c>
      <c r="H269" s="301">
        <v>2000</v>
      </c>
      <c r="I269" s="292"/>
      <c r="J269" s="292"/>
      <c r="K269" s="293" t="e">
        <f t="shared" ref="K269:K332" si="4">+H269/G269*100</f>
        <v>#DIV/0!</v>
      </c>
      <c r="L269" s="292"/>
    </row>
    <row r="270" spans="2:12" ht="27.75" customHeight="1" x14ac:dyDescent="0.2">
      <c r="B270" s="145" t="s">
        <v>480</v>
      </c>
      <c r="C270" s="302" t="s">
        <v>148</v>
      </c>
      <c r="D270" s="292"/>
      <c r="E270" s="292"/>
      <c r="F270" s="292"/>
      <c r="G270" s="146">
        <v>21189.17</v>
      </c>
      <c r="H270" s="303">
        <v>21189.17</v>
      </c>
      <c r="I270" s="292"/>
      <c r="J270" s="292"/>
      <c r="K270" s="293">
        <f t="shared" si="4"/>
        <v>100</v>
      </c>
      <c r="L270" s="292"/>
    </row>
    <row r="271" spans="2:12" ht="27.75" customHeight="1" x14ac:dyDescent="0.2">
      <c r="B271" s="147" t="s">
        <v>116</v>
      </c>
      <c r="C271" s="300" t="s">
        <v>78</v>
      </c>
      <c r="D271" s="292"/>
      <c r="E271" s="292"/>
      <c r="F271" s="292"/>
      <c r="G271" s="148">
        <v>21189.17</v>
      </c>
      <c r="H271" s="301">
        <v>21189.17</v>
      </c>
      <c r="I271" s="292"/>
      <c r="J271" s="292"/>
      <c r="K271" s="293">
        <f t="shared" si="4"/>
        <v>100</v>
      </c>
      <c r="L271" s="292"/>
    </row>
    <row r="272" spans="2:12" ht="27.75" customHeight="1" x14ac:dyDescent="0.2">
      <c r="B272" s="147" t="s">
        <v>194</v>
      </c>
      <c r="C272" s="300" t="s">
        <v>186</v>
      </c>
      <c r="D272" s="292"/>
      <c r="E272" s="292"/>
      <c r="F272" s="292"/>
      <c r="G272" s="148">
        <v>21189.17</v>
      </c>
      <c r="H272" s="301">
        <v>21189.17</v>
      </c>
      <c r="I272" s="292"/>
      <c r="J272" s="292"/>
      <c r="K272" s="293">
        <f t="shared" si="4"/>
        <v>100</v>
      </c>
      <c r="L272" s="292"/>
    </row>
    <row r="273" spans="2:12" ht="27.75" customHeight="1" x14ac:dyDescent="0.2">
      <c r="B273" s="147" t="s">
        <v>438</v>
      </c>
      <c r="C273" s="300" t="s">
        <v>439</v>
      </c>
      <c r="D273" s="292"/>
      <c r="E273" s="292"/>
      <c r="F273" s="292"/>
      <c r="G273" s="148">
        <v>0</v>
      </c>
      <c r="H273" s="301">
        <v>21189.17</v>
      </c>
      <c r="I273" s="292"/>
      <c r="J273" s="292"/>
      <c r="K273" s="293" t="e">
        <f t="shared" si="4"/>
        <v>#DIV/0!</v>
      </c>
      <c r="L273" s="292"/>
    </row>
    <row r="274" spans="2:12" ht="27.75" customHeight="1" x14ac:dyDescent="0.2">
      <c r="B274" s="141" t="s">
        <v>511</v>
      </c>
      <c r="C274" s="304" t="s">
        <v>510</v>
      </c>
      <c r="D274" s="292"/>
      <c r="E274" s="292"/>
      <c r="F274" s="292"/>
      <c r="G274" s="142">
        <v>30358.87</v>
      </c>
      <c r="H274" s="305">
        <v>18358.87</v>
      </c>
      <c r="I274" s="292"/>
      <c r="J274" s="292"/>
      <c r="K274" s="293">
        <f t="shared" si="4"/>
        <v>60.472837098350496</v>
      </c>
      <c r="L274" s="292"/>
    </row>
    <row r="275" spans="2:12" ht="27.75" customHeight="1" x14ac:dyDescent="0.2">
      <c r="B275" s="143" t="s">
        <v>478</v>
      </c>
      <c r="C275" s="306" t="s">
        <v>477</v>
      </c>
      <c r="D275" s="292"/>
      <c r="E275" s="292"/>
      <c r="F275" s="292"/>
      <c r="G275" s="144">
        <v>30358.87</v>
      </c>
      <c r="H275" s="307">
        <v>18358.87</v>
      </c>
      <c r="I275" s="292"/>
      <c r="J275" s="292"/>
      <c r="K275" s="293">
        <f t="shared" si="4"/>
        <v>60.472837098350496</v>
      </c>
      <c r="L275" s="292"/>
    </row>
    <row r="276" spans="2:12" ht="27.75" customHeight="1" x14ac:dyDescent="0.2">
      <c r="B276" s="145" t="s">
        <v>476</v>
      </c>
      <c r="C276" s="302" t="s">
        <v>196</v>
      </c>
      <c r="D276" s="292"/>
      <c r="E276" s="292"/>
      <c r="F276" s="292"/>
      <c r="G276" s="146">
        <v>12000</v>
      </c>
      <c r="H276" s="303">
        <v>0</v>
      </c>
      <c r="I276" s="292"/>
      <c r="J276" s="292"/>
      <c r="K276" s="293">
        <f t="shared" si="4"/>
        <v>0</v>
      </c>
      <c r="L276" s="292"/>
    </row>
    <row r="277" spans="2:12" ht="27.75" customHeight="1" x14ac:dyDescent="0.2">
      <c r="B277" s="147" t="s">
        <v>115</v>
      </c>
      <c r="C277" s="300" t="s">
        <v>21</v>
      </c>
      <c r="D277" s="292"/>
      <c r="E277" s="292"/>
      <c r="F277" s="292"/>
      <c r="G277" s="148">
        <v>12000</v>
      </c>
      <c r="H277" s="301">
        <v>0</v>
      </c>
      <c r="I277" s="292"/>
      <c r="J277" s="292"/>
      <c r="K277" s="293">
        <f t="shared" si="4"/>
        <v>0</v>
      </c>
      <c r="L277" s="292"/>
    </row>
    <row r="278" spans="2:12" ht="27.75" customHeight="1" x14ac:dyDescent="0.2">
      <c r="B278" s="147" t="s">
        <v>182</v>
      </c>
      <c r="C278" s="300" t="s">
        <v>30</v>
      </c>
      <c r="D278" s="292"/>
      <c r="E278" s="292"/>
      <c r="F278" s="292"/>
      <c r="G278" s="148">
        <v>12000</v>
      </c>
      <c r="H278" s="301">
        <v>0</v>
      </c>
      <c r="I278" s="292"/>
      <c r="J278" s="292"/>
      <c r="K278" s="293">
        <f t="shared" si="4"/>
        <v>0</v>
      </c>
      <c r="L278" s="292"/>
    </row>
    <row r="279" spans="2:12" ht="27.75" customHeight="1" x14ac:dyDescent="0.2">
      <c r="B279" s="145" t="s">
        <v>475</v>
      </c>
      <c r="C279" s="302" t="s">
        <v>474</v>
      </c>
      <c r="D279" s="292"/>
      <c r="E279" s="292"/>
      <c r="F279" s="292"/>
      <c r="G279" s="146">
        <v>18358.87</v>
      </c>
      <c r="H279" s="303">
        <v>18358.87</v>
      </c>
      <c r="I279" s="292"/>
      <c r="J279" s="292"/>
      <c r="K279" s="293">
        <f t="shared" si="4"/>
        <v>100</v>
      </c>
      <c r="L279" s="292"/>
    </row>
    <row r="280" spans="2:12" ht="27.75" customHeight="1" x14ac:dyDescent="0.2">
      <c r="B280" s="147" t="s">
        <v>115</v>
      </c>
      <c r="C280" s="300" t="s">
        <v>21</v>
      </c>
      <c r="D280" s="292"/>
      <c r="E280" s="292"/>
      <c r="F280" s="292"/>
      <c r="G280" s="148">
        <v>18358.87</v>
      </c>
      <c r="H280" s="301">
        <v>18358.87</v>
      </c>
      <c r="I280" s="292"/>
      <c r="J280" s="292"/>
      <c r="K280" s="293">
        <f t="shared" si="4"/>
        <v>100</v>
      </c>
      <c r="L280" s="292"/>
    </row>
    <row r="281" spans="2:12" ht="27.75" customHeight="1" x14ac:dyDescent="0.2">
      <c r="B281" s="147" t="s">
        <v>182</v>
      </c>
      <c r="C281" s="300" t="s">
        <v>30</v>
      </c>
      <c r="D281" s="292"/>
      <c r="E281" s="292"/>
      <c r="F281" s="292"/>
      <c r="G281" s="148">
        <v>18358.87</v>
      </c>
      <c r="H281" s="301">
        <v>18358.87</v>
      </c>
      <c r="I281" s="292"/>
      <c r="J281" s="292"/>
      <c r="K281" s="293">
        <f t="shared" si="4"/>
        <v>100</v>
      </c>
      <c r="L281" s="292"/>
    </row>
    <row r="282" spans="2:12" ht="27.75" customHeight="1" x14ac:dyDescent="0.2">
      <c r="B282" s="147" t="s">
        <v>358</v>
      </c>
      <c r="C282" s="300" t="s">
        <v>359</v>
      </c>
      <c r="D282" s="292"/>
      <c r="E282" s="292"/>
      <c r="F282" s="292"/>
      <c r="G282" s="148">
        <v>0</v>
      </c>
      <c r="H282" s="301">
        <v>18358.87</v>
      </c>
      <c r="I282" s="292"/>
      <c r="J282" s="292"/>
      <c r="K282" s="293" t="e">
        <f t="shared" si="4"/>
        <v>#DIV/0!</v>
      </c>
      <c r="L282" s="292"/>
    </row>
    <row r="283" spans="2:12" ht="27.75" customHeight="1" x14ac:dyDescent="0.2">
      <c r="B283" s="141" t="s">
        <v>509</v>
      </c>
      <c r="C283" s="304" t="s">
        <v>508</v>
      </c>
      <c r="D283" s="292"/>
      <c r="E283" s="292"/>
      <c r="F283" s="292"/>
      <c r="G283" s="142">
        <v>800000</v>
      </c>
      <c r="H283" s="305">
        <v>0</v>
      </c>
      <c r="I283" s="292"/>
      <c r="J283" s="292"/>
      <c r="K283" s="293">
        <f t="shared" si="4"/>
        <v>0</v>
      </c>
      <c r="L283" s="292"/>
    </row>
    <row r="284" spans="2:12" ht="27.75" customHeight="1" x14ac:dyDescent="0.2">
      <c r="B284" s="143" t="s">
        <v>472</v>
      </c>
      <c r="C284" s="306" t="s">
        <v>471</v>
      </c>
      <c r="D284" s="292"/>
      <c r="E284" s="292"/>
      <c r="F284" s="292"/>
      <c r="G284" s="144">
        <v>800000</v>
      </c>
      <c r="H284" s="307">
        <v>0</v>
      </c>
      <c r="I284" s="292"/>
      <c r="J284" s="292"/>
      <c r="K284" s="293">
        <f t="shared" si="4"/>
        <v>0</v>
      </c>
      <c r="L284" s="292"/>
    </row>
    <row r="285" spans="2:12" ht="27.75" customHeight="1" x14ac:dyDescent="0.2">
      <c r="B285" s="145" t="s">
        <v>470</v>
      </c>
      <c r="C285" s="302" t="s">
        <v>469</v>
      </c>
      <c r="D285" s="292"/>
      <c r="E285" s="292"/>
      <c r="F285" s="292"/>
      <c r="G285" s="146">
        <v>800000</v>
      </c>
      <c r="H285" s="303">
        <v>0</v>
      </c>
      <c r="I285" s="292"/>
      <c r="J285" s="292"/>
      <c r="K285" s="293">
        <f t="shared" si="4"/>
        <v>0</v>
      </c>
      <c r="L285" s="292"/>
    </row>
    <row r="286" spans="2:12" ht="27.75" customHeight="1" x14ac:dyDescent="0.2">
      <c r="B286" s="147" t="s">
        <v>116</v>
      </c>
      <c r="C286" s="300" t="s">
        <v>78</v>
      </c>
      <c r="D286" s="292"/>
      <c r="E286" s="292"/>
      <c r="F286" s="292"/>
      <c r="G286" s="148">
        <v>800000</v>
      </c>
      <c r="H286" s="301">
        <v>0</v>
      </c>
      <c r="I286" s="292"/>
      <c r="J286" s="292"/>
      <c r="K286" s="293">
        <f t="shared" si="4"/>
        <v>0</v>
      </c>
      <c r="L286" s="292"/>
    </row>
    <row r="287" spans="2:12" ht="27.75" customHeight="1" x14ac:dyDescent="0.2">
      <c r="B287" s="147" t="s">
        <v>194</v>
      </c>
      <c r="C287" s="300" t="s">
        <v>186</v>
      </c>
      <c r="D287" s="292"/>
      <c r="E287" s="292"/>
      <c r="F287" s="292"/>
      <c r="G287" s="148">
        <v>800000</v>
      </c>
      <c r="H287" s="301">
        <v>0</v>
      </c>
      <c r="I287" s="292"/>
      <c r="J287" s="292"/>
      <c r="K287" s="293">
        <f t="shared" si="4"/>
        <v>0</v>
      </c>
      <c r="L287" s="292"/>
    </row>
    <row r="288" spans="2:12" ht="27.75" customHeight="1" x14ac:dyDescent="0.2">
      <c r="B288" s="153" t="s">
        <v>528</v>
      </c>
      <c r="C288" s="312" t="s">
        <v>213</v>
      </c>
      <c r="D288" s="292"/>
      <c r="E288" s="292"/>
      <c r="F288" s="292"/>
      <c r="G288" s="154">
        <v>345000</v>
      </c>
      <c r="H288" s="313">
        <v>135780.29</v>
      </c>
      <c r="I288" s="292"/>
      <c r="J288" s="292"/>
      <c r="K288" s="293">
        <f t="shared" si="4"/>
        <v>39.356605797101452</v>
      </c>
      <c r="L288" s="292"/>
    </row>
    <row r="289" spans="2:12" ht="27.75" customHeight="1" x14ac:dyDescent="0.2">
      <c r="B289" s="141" t="s">
        <v>526</v>
      </c>
      <c r="C289" s="304" t="s">
        <v>93</v>
      </c>
      <c r="D289" s="292"/>
      <c r="E289" s="292"/>
      <c r="F289" s="292"/>
      <c r="G289" s="142">
        <v>345000</v>
      </c>
      <c r="H289" s="305">
        <v>135780.29</v>
      </c>
      <c r="I289" s="292"/>
      <c r="J289" s="292"/>
      <c r="K289" s="293">
        <f t="shared" si="4"/>
        <v>39.356605797101452</v>
      </c>
      <c r="L289" s="292"/>
    </row>
    <row r="290" spans="2:12" ht="27.75" customHeight="1" x14ac:dyDescent="0.2">
      <c r="B290" s="143" t="s">
        <v>507</v>
      </c>
      <c r="C290" s="306" t="s">
        <v>93</v>
      </c>
      <c r="D290" s="292"/>
      <c r="E290" s="292"/>
      <c r="F290" s="292"/>
      <c r="G290" s="144">
        <v>345000</v>
      </c>
      <c r="H290" s="307">
        <v>135780.29</v>
      </c>
      <c r="I290" s="292"/>
      <c r="J290" s="292"/>
      <c r="K290" s="293">
        <f t="shared" si="4"/>
        <v>39.356605797101452</v>
      </c>
      <c r="L290" s="292"/>
    </row>
    <row r="291" spans="2:12" ht="27.75" customHeight="1" x14ac:dyDescent="0.2">
      <c r="B291" s="145" t="s">
        <v>506</v>
      </c>
      <c r="C291" s="302" t="s">
        <v>93</v>
      </c>
      <c r="D291" s="292"/>
      <c r="E291" s="292"/>
      <c r="F291" s="292"/>
      <c r="G291" s="146">
        <v>345000</v>
      </c>
      <c r="H291" s="303">
        <v>135780.29</v>
      </c>
      <c r="I291" s="292"/>
      <c r="J291" s="292"/>
      <c r="K291" s="293">
        <f t="shared" si="4"/>
        <v>39.356605797101452</v>
      </c>
      <c r="L291" s="292"/>
    </row>
    <row r="292" spans="2:12" ht="27.75" customHeight="1" x14ac:dyDescent="0.2">
      <c r="B292" s="147" t="s">
        <v>115</v>
      </c>
      <c r="C292" s="300" t="s">
        <v>21</v>
      </c>
      <c r="D292" s="292"/>
      <c r="E292" s="292"/>
      <c r="F292" s="292"/>
      <c r="G292" s="148">
        <v>345000</v>
      </c>
      <c r="H292" s="301">
        <v>135780.29</v>
      </c>
      <c r="I292" s="292"/>
      <c r="J292" s="292"/>
      <c r="K292" s="293">
        <f t="shared" si="4"/>
        <v>39.356605797101452</v>
      </c>
      <c r="L292" s="292"/>
    </row>
    <row r="293" spans="2:12" ht="27.75" customHeight="1" x14ac:dyDescent="0.2">
      <c r="B293" s="147" t="s">
        <v>177</v>
      </c>
      <c r="C293" s="300" t="s">
        <v>22</v>
      </c>
      <c r="D293" s="292"/>
      <c r="E293" s="292"/>
      <c r="F293" s="292"/>
      <c r="G293" s="148">
        <v>325000</v>
      </c>
      <c r="H293" s="301">
        <v>129947.83</v>
      </c>
      <c r="I293" s="292"/>
      <c r="J293" s="292"/>
      <c r="K293" s="293">
        <f t="shared" si="4"/>
        <v>39.983947692307694</v>
      </c>
      <c r="L293" s="292"/>
    </row>
    <row r="294" spans="2:12" ht="27.75" customHeight="1" x14ac:dyDescent="0.2">
      <c r="B294" s="147" t="s">
        <v>287</v>
      </c>
      <c r="C294" s="300" t="s">
        <v>288</v>
      </c>
      <c r="D294" s="292"/>
      <c r="E294" s="292"/>
      <c r="F294" s="292"/>
      <c r="G294" s="148">
        <v>0</v>
      </c>
      <c r="H294" s="301">
        <v>110770.65</v>
      </c>
      <c r="I294" s="292"/>
      <c r="J294" s="292"/>
      <c r="K294" s="293" t="e">
        <f t="shared" si="4"/>
        <v>#DIV/0!</v>
      </c>
      <c r="L294" s="292"/>
    </row>
    <row r="295" spans="2:12" ht="27.75" customHeight="1" x14ac:dyDescent="0.2">
      <c r="B295" s="147" t="s">
        <v>300</v>
      </c>
      <c r="C295" s="300" t="s">
        <v>301</v>
      </c>
      <c r="D295" s="292"/>
      <c r="E295" s="292"/>
      <c r="F295" s="292"/>
      <c r="G295" s="148">
        <v>0</v>
      </c>
      <c r="H295" s="301">
        <v>900</v>
      </c>
      <c r="I295" s="292"/>
      <c r="J295" s="292"/>
      <c r="K295" s="293" t="e">
        <f t="shared" si="4"/>
        <v>#DIV/0!</v>
      </c>
      <c r="L295" s="292"/>
    </row>
    <row r="296" spans="2:12" ht="27.75" customHeight="1" x14ac:dyDescent="0.2">
      <c r="B296" s="147" t="s">
        <v>302</v>
      </c>
      <c r="C296" s="300" t="s">
        <v>28</v>
      </c>
      <c r="D296" s="292"/>
      <c r="E296" s="292"/>
      <c r="F296" s="292"/>
      <c r="G296" s="148">
        <v>0</v>
      </c>
      <c r="H296" s="301">
        <v>18277.18</v>
      </c>
      <c r="I296" s="292"/>
      <c r="J296" s="292"/>
      <c r="K296" s="293" t="e">
        <f t="shared" si="4"/>
        <v>#DIV/0!</v>
      </c>
      <c r="L296" s="292"/>
    </row>
    <row r="297" spans="2:12" ht="27.75" customHeight="1" x14ac:dyDescent="0.2">
      <c r="B297" s="147" t="s">
        <v>182</v>
      </c>
      <c r="C297" s="300" t="s">
        <v>30</v>
      </c>
      <c r="D297" s="292"/>
      <c r="E297" s="292"/>
      <c r="F297" s="292"/>
      <c r="G297" s="148">
        <v>20000</v>
      </c>
      <c r="H297" s="301">
        <v>5832.46</v>
      </c>
      <c r="I297" s="292"/>
      <c r="J297" s="292"/>
      <c r="K297" s="293">
        <f t="shared" si="4"/>
        <v>29.162300000000002</v>
      </c>
      <c r="L297" s="292"/>
    </row>
    <row r="298" spans="2:12" ht="27.75" customHeight="1" x14ac:dyDescent="0.2">
      <c r="B298" s="147" t="s">
        <v>312</v>
      </c>
      <c r="C298" s="300" t="s">
        <v>313</v>
      </c>
      <c r="D298" s="292"/>
      <c r="E298" s="292"/>
      <c r="F298" s="292"/>
      <c r="G298" s="148">
        <v>0</v>
      </c>
      <c r="H298" s="301">
        <v>5832.46</v>
      </c>
      <c r="I298" s="292"/>
      <c r="J298" s="292"/>
      <c r="K298" s="293" t="e">
        <f t="shared" si="4"/>
        <v>#DIV/0!</v>
      </c>
      <c r="L298" s="292"/>
    </row>
    <row r="299" spans="2:12" ht="27.75" customHeight="1" x14ac:dyDescent="0.2">
      <c r="B299" s="153" t="s">
        <v>529</v>
      </c>
      <c r="C299" s="312" t="s">
        <v>530</v>
      </c>
      <c r="D299" s="292"/>
      <c r="E299" s="292"/>
      <c r="F299" s="292"/>
      <c r="G299" s="154">
        <v>480900</v>
      </c>
      <c r="H299" s="313">
        <v>402611.91</v>
      </c>
      <c r="I299" s="292"/>
      <c r="J299" s="292"/>
      <c r="K299" s="293">
        <f t="shared" si="4"/>
        <v>83.720505302557697</v>
      </c>
      <c r="L299" s="292"/>
    </row>
    <row r="300" spans="2:12" ht="27.75" customHeight="1" x14ac:dyDescent="0.2">
      <c r="B300" s="141" t="s">
        <v>526</v>
      </c>
      <c r="C300" s="304" t="s">
        <v>93</v>
      </c>
      <c r="D300" s="292"/>
      <c r="E300" s="292"/>
      <c r="F300" s="292"/>
      <c r="G300" s="142">
        <v>240000</v>
      </c>
      <c r="H300" s="305">
        <v>240000</v>
      </c>
      <c r="I300" s="292"/>
      <c r="J300" s="292"/>
      <c r="K300" s="293">
        <f t="shared" si="4"/>
        <v>100</v>
      </c>
      <c r="L300" s="292"/>
    </row>
    <row r="301" spans="2:12" ht="27.75" customHeight="1" x14ac:dyDescent="0.2">
      <c r="B301" s="143" t="s">
        <v>507</v>
      </c>
      <c r="C301" s="306" t="s">
        <v>93</v>
      </c>
      <c r="D301" s="292"/>
      <c r="E301" s="292"/>
      <c r="F301" s="292"/>
      <c r="G301" s="144">
        <v>240000</v>
      </c>
      <c r="H301" s="307">
        <v>240000</v>
      </c>
      <c r="I301" s="292"/>
      <c r="J301" s="292"/>
      <c r="K301" s="293">
        <f t="shared" si="4"/>
        <v>100</v>
      </c>
      <c r="L301" s="292"/>
    </row>
    <row r="302" spans="2:12" ht="27.75" customHeight="1" x14ac:dyDescent="0.2">
      <c r="B302" s="145" t="s">
        <v>506</v>
      </c>
      <c r="C302" s="302" t="s">
        <v>93</v>
      </c>
      <c r="D302" s="292"/>
      <c r="E302" s="292"/>
      <c r="F302" s="292"/>
      <c r="G302" s="146">
        <v>240000</v>
      </c>
      <c r="H302" s="303">
        <v>240000</v>
      </c>
      <c r="I302" s="292"/>
      <c r="J302" s="292"/>
      <c r="K302" s="293">
        <f t="shared" si="4"/>
        <v>100</v>
      </c>
      <c r="L302" s="292"/>
    </row>
    <row r="303" spans="2:12" ht="27.75" customHeight="1" x14ac:dyDescent="0.2">
      <c r="B303" s="147" t="s">
        <v>115</v>
      </c>
      <c r="C303" s="300" t="s">
        <v>21</v>
      </c>
      <c r="D303" s="292"/>
      <c r="E303" s="292"/>
      <c r="F303" s="292"/>
      <c r="G303" s="148">
        <v>240000</v>
      </c>
      <c r="H303" s="301">
        <v>240000</v>
      </c>
      <c r="I303" s="292"/>
      <c r="J303" s="292"/>
      <c r="K303" s="293">
        <f t="shared" si="4"/>
        <v>100</v>
      </c>
      <c r="L303" s="292"/>
    </row>
    <row r="304" spans="2:12" ht="27.75" customHeight="1" x14ac:dyDescent="0.2">
      <c r="B304" s="147" t="s">
        <v>177</v>
      </c>
      <c r="C304" s="300" t="s">
        <v>22</v>
      </c>
      <c r="D304" s="292"/>
      <c r="E304" s="292"/>
      <c r="F304" s="292"/>
      <c r="G304" s="148">
        <v>230400</v>
      </c>
      <c r="H304" s="301">
        <v>230400</v>
      </c>
      <c r="I304" s="292"/>
      <c r="J304" s="292"/>
      <c r="K304" s="293">
        <f t="shared" si="4"/>
        <v>100</v>
      </c>
      <c r="L304" s="292"/>
    </row>
    <row r="305" spans="2:12" ht="27.75" customHeight="1" x14ac:dyDescent="0.2">
      <c r="B305" s="147" t="s">
        <v>287</v>
      </c>
      <c r="C305" s="300" t="s">
        <v>288</v>
      </c>
      <c r="D305" s="292"/>
      <c r="E305" s="292"/>
      <c r="F305" s="292"/>
      <c r="G305" s="148">
        <v>0</v>
      </c>
      <c r="H305" s="301">
        <v>205106.49</v>
      </c>
      <c r="I305" s="292"/>
      <c r="J305" s="292"/>
      <c r="K305" s="293" t="e">
        <f t="shared" si="4"/>
        <v>#DIV/0!</v>
      </c>
      <c r="L305" s="292"/>
    </row>
    <row r="306" spans="2:12" ht="27.75" customHeight="1" x14ac:dyDescent="0.2">
      <c r="B306" s="147" t="s">
        <v>302</v>
      </c>
      <c r="C306" s="300" t="s">
        <v>28</v>
      </c>
      <c r="D306" s="292"/>
      <c r="E306" s="292"/>
      <c r="F306" s="292"/>
      <c r="G306" s="148">
        <v>0</v>
      </c>
      <c r="H306" s="301">
        <v>25293.51</v>
      </c>
      <c r="I306" s="292"/>
      <c r="J306" s="292"/>
      <c r="K306" s="293" t="e">
        <f t="shared" si="4"/>
        <v>#DIV/0!</v>
      </c>
      <c r="L306" s="292"/>
    </row>
    <row r="307" spans="2:12" ht="27.75" customHeight="1" x14ac:dyDescent="0.2">
      <c r="B307" s="147" t="s">
        <v>182</v>
      </c>
      <c r="C307" s="300" t="s">
        <v>30</v>
      </c>
      <c r="D307" s="292"/>
      <c r="E307" s="292"/>
      <c r="F307" s="292"/>
      <c r="G307" s="148">
        <v>9600</v>
      </c>
      <c r="H307" s="301">
        <v>9600</v>
      </c>
      <c r="I307" s="292"/>
      <c r="J307" s="292"/>
      <c r="K307" s="293">
        <f t="shared" si="4"/>
        <v>100</v>
      </c>
      <c r="L307" s="292"/>
    </row>
    <row r="308" spans="2:12" ht="27.75" customHeight="1" x14ac:dyDescent="0.2">
      <c r="B308" s="147" t="s">
        <v>312</v>
      </c>
      <c r="C308" s="300" t="s">
        <v>313</v>
      </c>
      <c r="D308" s="292"/>
      <c r="E308" s="292"/>
      <c r="F308" s="292"/>
      <c r="G308" s="148">
        <v>0</v>
      </c>
      <c r="H308" s="301">
        <v>9600</v>
      </c>
      <c r="I308" s="292"/>
      <c r="J308" s="292"/>
      <c r="K308" s="293" t="e">
        <f t="shared" si="4"/>
        <v>#DIV/0!</v>
      </c>
      <c r="L308" s="292"/>
    </row>
    <row r="309" spans="2:12" ht="27.75" customHeight="1" x14ac:dyDescent="0.2">
      <c r="B309" s="141" t="s">
        <v>514</v>
      </c>
      <c r="C309" s="304" t="s">
        <v>103</v>
      </c>
      <c r="D309" s="292"/>
      <c r="E309" s="292"/>
      <c r="F309" s="292"/>
      <c r="G309" s="142">
        <v>240900</v>
      </c>
      <c r="H309" s="305">
        <v>162611.91</v>
      </c>
      <c r="I309" s="292"/>
      <c r="J309" s="292"/>
      <c r="K309" s="293">
        <f t="shared" si="4"/>
        <v>67.50183063511831</v>
      </c>
      <c r="L309" s="292"/>
    </row>
    <row r="310" spans="2:12" ht="27.75" customHeight="1" x14ac:dyDescent="0.2">
      <c r="B310" s="143" t="s">
        <v>489</v>
      </c>
      <c r="C310" s="306" t="s">
        <v>107</v>
      </c>
      <c r="D310" s="292"/>
      <c r="E310" s="292"/>
      <c r="F310" s="292"/>
      <c r="G310" s="144">
        <v>240900</v>
      </c>
      <c r="H310" s="307">
        <v>162611.91</v>
      </c>
      <c r="I310" s="292"/>
      <c r="J310" s="292"/>
      <c r="K310" s="293">
        <f t="shared" si="4"/>
        <v>67.50183063511831</v>
      </c>
      <c r="L310" s="292"/>
    </row>
    <row r="311" spans="2:12" ht="27.75" customHeight="1" x14ac:dyDescent="0.2">
      <c r="B311" s="145" t="s">
        <v>488</v>
      </c>
      <c r="C311" s="302" t="s">
        <v>487</v>
      </c>
      <c r="D311" s="292"/>
      <c r="E311" s="292"/>
      <c r="F311" s="292"/>
      <c r="G311" s="146">
        <v>240000</v>
      </c>
      <c r="H311" s="303">
        <v>161711.91</v>
      </c>
      <c r="I311" s="292"/>
      <c r="J311" s="292"/>
      <c r="K311" s="293">
        <f t="shared" si="4"/>
        <v>67.379962500000005</v>
      </c>
      <c r="L311" s="292"/>
    </row>
    <row r="312" spans="2:12" ht="27.75" customHeight="1" x14ac:dyDescent="0.2">
      <c r="B312" s="147" t="s">
        <v>115</v>
      </c>
      <c r="C312" s="300" t="s">
        <v>21</v>
      </c>
      <c r="D312" s="292"/>
      <c r="E312" s="292"/>
      <c r="F312" s="292"/>
      <c r="G312" s="148">
        <v>240000</v>
      </c>
      <c r="H312" s="301">
        <v>161711.91</v>
      </c>
      <c r="I312" s="292"/>
      <c r="J312" s="292"/>
      <c r="K312" s="293">
        <f t="shared" si="4"/>
        <v>67.379962500000005</v>
      </c>
      <c r="L312" s="292"/>
    </row>
    <row r="313" spans="2:12" ht="27.75" customHeight="1" x14ac:dyDescent="0.2">
      <c r="B313" s="147" t="s">
        <v>177</v>
      </c>
      <c r="C313" s="300" t="s">
        <v>22</v>
      </c>
      <c r="D313" s="292"/>
      <c r="E313" s="292"/>
      <c r="F313" s="292"/>
      <c r="G313" s="148">
        <v>235000</v>
      </c>
      <c r="H313" s="301">
        <v>158307.31</v>
      </c>
      <c r="I313" s="292"/>
      <c r="J313" s="292"/>
      <c r="K313" s="293">
        <f t="shared" si="4"/>
        <v>67.364812765957453</v>
      </c>
      <c r="L313" s="292"/>
    </row>
    <row r="314" spans="2:12" ht="27.75" customHeight="1" x14ac:dyDescent="0.2">
      <c r="B314" s="147" t="s">
        <v>287</v>
      </c>
      <c r="C314" s="300" t="s">
        <v>288</v>
      </c>
      <c r="D314" s="292"/>
      <c r="E314" s="292"/>
      <c r="F314" s="292"/>
      <c r="G314" s="148">
        <v>0</v>
      </c>
      <c r="H314" s="301">
        <v>130647.69</v>
      </c>
      <c r="I314" s="292"/>
      <c r="J314" s="292"/>
      <c r="K314" s="293" t="e">
        <f t="shared" si="4"/>
        <v>#DIV/0!</v>
      </c>
      <c r="L314" s="292"/>
    </row>
    <row r="315" spans="2:12" ht="27.75" customHeight="1" x14ac:dyDescent="0.2">
      <c r="B315" s="147" t="s">
        <v>302</v>
      </c>
      <c r="C315" s="300" t="s">
        <v>28</v>
      </c>
      <c r="D315" s="292"/>
      <c r="E315" s="292"/>
      <c r="F315" s="292"/>
      <c r="G315" s="148">
        <v>0</v>
      </c>
      <c r="H315" s="301">
        <v>27659.62</v>
      </c>
      <c r="I315" s="292"/>
      <c r="J315" s="292"/>
      <c r="K315" s="293" t="e">
        <f t="shared" si="4"/>
        <v>#DIV/0!</v>
      </c>
      <c r="L315" s="292"/>
    </row>
    <row r="316" spans="2:12" ht="27.75" customHeight="1" x14ac:dyDescent="0.2">
      <c r="B316" s="147" t="s">
        <v>182</v>
      </c>
      <c r="C316" s="300" t="s">
        <v>30</v>
      </c>
      <c r="D316" s="292"/>
      <c r="E316" s="292"/>
      <c r="F316" s="292"/>
      <c r="G316" s="148">
        <v>5000</v>
      </c>
      <c r="H316" s="301">
        <v>3404.6</v>
      </c>
      <c r="I316" s="292"/>
      <c r="J316" s="292"/>
      <c r="K316" s="293">
        <f t="shared" si="4"/>
        <v>68.091999999999999</v>
      </c>
      <c r="L316" s="292"/>
    </row>
    <row r="317" spans="2:12" ht="27.75" customHeight="1" x14ac:dyDescent="0.2">
      <c r="B317" s="147" t="s">
        <v>312</v>
      </c>
      <c r="C317" s="300" t="s">
        <v>313</v>
      </c>
      <c r="D317" s="292"/>
      <c r="E317" s="292"/>
      <c r="F317" s="292"/>
      <c r="G317" s="148">
        <v>0</v>
      </c>
      <c r="H317" s="301">
        <v>3404.6</v>
      </c>
      <c r="I317" s="292"/>
      <c r="J317" s="292"/>
      <c r="K317" s="293" t="e">
        <f t="shared" si="4"/>
        <v>#DIV/0!</v>
      </c>
      <c r="L317" s="292"/>
    </row>
    <row r="318" spans="2:12" ht="27.75" customHeight="1" x14ac:dyDescent="0.2">
      <c r="B318" s="145" t="s">
        <v>486</v>
      </c>
      <c r="C318" s="302" t="s">
        <v>485</v>
      </c>
      <c r="D318" s="292"/>
      <c r="E318" s="292"/>
      <c r="F318" s="292"/>
      <c r="G318" s="146">
        <v>900</v>
      </c>
      <c r="H318" s="303">
        <v>900</v>
      </c>
      <c r="I318" s="292"/>
      <c r="J318" s="292"/>
      <c r="K318" s="293">
        <f t="shared" si="4"/>
        <v>100</v>
      </c>
      <c r="L318" s="292"/>
    </row>
    <row r="319" spans="2:12" ht="27.75" customHeight="1" x14ac:dyDescent="0.2">
      <c r="B319" s="147" t="s">
        <v>115</v>
      </c>
      <c r="C319" s="300" t="s">
        <v>21</v>
      </c>
      <c r="D319" s="292"/>
      <c r="E319" s="292"/>
      <c r="F319" s="292"/>
      <c r="G319" s="148">
        <v>900</v>
      </c>
      <c r="H319" s="301">
        <v>900</v>
      </c>
      <c r="I319" s="292"/>
      <c r="J319" s="292"/>
      <c r="K319" s="293">
        <f t="shared" si="4"/>
        <v>100</v>
      </c>
      <c r="L319" s="292"/>
    </row>
    <row r="320" spans="2:12" ht="27.75" customHeight="1" x14ac:dyDescent="0.2">
      <c r="B320" s="147" t="s">
        <v>177</v>
      </c>
      <c r="C320" s="300" t="s">
        <v>22</v>
      </c>
      <c r="D320" s="292"/>
      <c r="E320" s="292"/>
      <c r="F320" s="292"/>
      <c r="G320" s="148">
        <v>900</v>
      </c>
      <c r="H320" s="301">
        <v>900</v>
      </c>
      <c r="I320" s="292"/>
      <c r="J320" s="292"/>
      <c r="K320" s="293">
        <f t="shared" si="4"/>
        <v>100</v>
      </c>
      <c r="L320" s="292"/>
    </row>
    <row r="321" spans="2:12" ht="27.75" customHeight="1" x14ac:dyDescent="0.2">
      <c r="B321" s="147" t="s">
        <v>292</v>
      </c>
      <c r="C321" s="300" t="s">
        <v>293</v>
      </c>
      <c r="D321" s="292"/>
      <c r="E321" s="292"/>
      <c r="F321" s="292"/>
      <c r="G321" s="148">
        <v>0</v>
      </c>
      <c r="H321" s="301">
        <v>900</v>
      </c>
      <c r="I321" s="292"/>
      <c r="J321" s="292"/>
      <c r="K321" s="293" t="e">
        <f t="shared" si="4"/>
        <v>#DIV/0!</v>
      </c>
      <c r="L321" s="292"/>
    </row>
    <row r="322" spans="2:12" ht="27.75" customHeight="1" x14ac:dyDescent="0.2">
      <c r="B322" s="153" t="s">
        <v>531</v>
      </c>
      <c r="C322" s="312" t="s">
        <v>532</v>
      </c>
      <c r="D322" s="292"/>
      <c r="E322" s="292"/>
      <c r="F322" s="292"/>
      <c r="G322" s="154">
        <v>2401000</v>
      </c>
      <c r="H322" s="313">
        <v>909657.11</v>
      </c>
      <c r="I322" s="292"/>
      <c r="J322" s="292"/>
      <c r="K322" s="293">
        <f t="shared" si="4"/>
        <v>37.886593502707207</v>
      </c>
      <c r="L322" s="292"/>
    </row>
    <row r="323" spans="2:12" ht="27.75" customHeight="1" x14ac:dyDescent="0.2">
      <c r="B323" s="141" t="s">
        <v>514</v>
      </c>
      <c r="C323" s="304" t="s">
        <v>103</v>
      </c>
      <c r="D323" s="292"/>
      <c r="E323" s="292"/>
      <c r="F323" s="292"/>
      <c r="G323" s="142">
        <v>2401000</v>
      </c>
      <c r="H323" s="305">
        <v>909657.11</v>
      </c>
      <c r="I323" s="292"/>
      <c r="J323" s="292"/>
      <c r="K323" s="293">
        <f t="shared" si="4"/>
        <v>37.886593502707207</v>
      </c>
      <c r="L323" s="292"/>
    </row>
    <row r="324" spans="2:12" ht="27.75" customHeight="1" x14ac:dyDescent="0.2">
      <c r="B324" s="143" t="s">
        <v>520</v>
      </c>
      <c r="C324" s="306" t="s">
        <v>110</v>
      </c>
      <c r="D324" s="292"/>
      <c r="E324" s="292"/>
      <c r="F324" s="292"/>
      <c r="G324" s="144">
        <v>2401000</v>
      </c>
      <c r="H324" s="307">
        <v>909657.11</v>
      </c>
      <c r="I324" s="292"/>
      <c r="J324" s="292"/>
      <c r="K324" s="293">
        <f t="shared" si="4"/>
        <v>37.886593502707207</v>
      </c>
      <c r="L324" s="292"/>
    </row>
    <row r="325" spans="2:12" ht="27.75" customHeight="1" x14ac:dyDescent="0.2">
      <c r="B325" s="145" t="s">
        <v>484</v>
      </c>
      <c r="C325" s="302" t="s">
        <v>146</v>
      </c>
      <c r="D325" s="292"/>
      <c r="E325" s="292"/>
      <c r="F325" s="292"/>
      <c r="G325" s="146">
        <v>2401000</v>
      </c>
      <c r="H325" s="303">
        <v>909657.11</v>
      </c>
      <c r="I325" s="292"/>
      <c r="J325" s="292"/>
      <c r="K325" s="293">
        <f t="shared" si="4"/>
        <v>37.886593502707207</v>
      </c>
      <c r="L325" s="292"/>
    </row>
    <row r="326" spans="2:12" ht="27.75" customHeight="1" x14ac:dyDescent="0.2">
      <c r="B326" s="147" t="s">
        <v>115</v>
      </c>
      <c r="C326" s="300" t="s">
        <v>21</v>
      </c>
      <c r="D326" s="292"/>
      <c r="E326" s="292"/>
      <c r="F326" s="292"/>
      <c r="G326" s="148">
        <v>2401000</v>
      </c>
      <c r="H326" s="301">
        <v>909657.11</v>
      </c>
      <c r="I326" s="292"/>
      <c r="J326" s="292"/>
      <c r="K326" s="293">
        <f t="shared" si="4"/>
        <v>37.886593502707207</v>
      </c>
      <c r="L326" s="292"/>
    </row>
    <row r="327" spans="2:12" ht="27.75" customHeight="1" x14ac:dyDescent="0.2">
      <c r="B327" s="147" t="s">
        <v>177</v>
      </c>
      <c r="C327" s="300" t="s">
        <v>22</v>
      </c>
      <c r="D327" s="292"/>
      <c r="E327" s="292"/>
      <c r="F327" s="292"/>
      <c r="G327" s="148">
        <v>2209500</v>
      </c>
      <c r="H327" s="301">
        <v>848037.16</v>
      </c>
      <c r="I327" s="292"/>
      <c r="J327" s="292"/>
      <c r="K327" s="293">
        <f t="shared" si="4"/>
        <v>38.381405747906769</v>
      </c>
      <c r="L327" s="292"/>
    </row>
    <row r="328" spans="2:12" ht="27.75" customHeight="1" x14ac:dyDescent="0.2">
      <c r="B328" s="147" t="s">
        <v>287</v>
      </c>
      <c r="C328" s="300" t="s">
        <v>288</v>
      </c>
      <c r="D328" s="292"/>
      <c r="E328" s="292"/>
      <c r="F328" s="292"/>
      <c r="G328" s="148">
        <v>0</v>
      </c>
      <c r="H328" s="301">
        <v>803953.11</v>
      </c>
      <c r="I328" s="292"/>
      <c r="J328" s="292"/>
      <c r="K328" s="293" t="e">
        <f t="shared" si="4"/>
        <v>#DIV/0!</v>
      </c>
      <c r="L328" s="292"/>
    </row>
    <row r="329" spans="2:12" ht="27.75" customHeight="1" x14ac:dyDescent="0.2">
      <c r="B329" s="147" t="s">
        <v>302</v>
      </c>
      <c r="C329" s="300" t="s">
        <v>28</v>
      </c>
      <c r="D329" s="292"/>
      <c r="E329" s="292"/>
      <c r="F329" s="292"/>
      <c r="G329" s="148">
        <v>0</v>
      </c>
      <c r="H329" s="301">
        <v>44084.05</v>
      </c>
      <c r="I329" s="292"/>
      <c r="J329" s="292"/>
      <c r="K329" s="293" t="e">
        <f t="shared" si="4"/>
        <v>#DIV/0!</v>
      </c>
      <c r="L329" s="292"/>
    </row>
    <row r="330" spans="2:12" ht="27.75" customHeight="1" x14ac:dyDescent="0.2">
      <c r="B330" s="147" t="s">
        <v>182</v>
      </c>
      <c r="C330" s="300" t="s">
        <v>30</v>
      </c>
      <c r="D330" s="292"/>
      <c r="E330" s="292"/>
      <c r="F330" s="292"/>
      <c r="G330" s="148">
        <v>191500</v>
      </c>
      <c r="H330" s="301">
        <v>61619.95</v>
      </c>
      <c r="I330" s="292"/>
      <c r="J330" s="292"/>
      <c r="K330" s="293">
        <f t="shared" si="4"/>
        <v>32.177519582245431</v>
      </c>
      <c r="L330" s="292"/>
    </row>
    <row r="331" spans="2:12" ht="27.75" customHeight="1" x14ac:dyDescent="0.2">
      <c r="B331" s="147" t="s">
        <v>304</v>
      </c>
      <c r="C331" s="300" t="s">
        <v>305</v>
      </c>
      <c r="D331" s="292"/>
      <c r="E331" s="292"/>
      <c r="F331" s="292"/>
      <c r="G331" s="148">
        <v>0</v>
      </c>
      <c r="H331" s="301">
        <v>1650</v>
      </c>
      <c r="I331" s="292"/>
      <c r="J331" s="292"/>
      <c r="K331" s="293" t="e">
        <f t="shared" si="4"/>
        <v>#DIV/0!</v>
      </c>
      <c r="L331" s="292"/>
    </row>
    <row r="332" spans="2:12" ht="27.75" customHeight="1" x14ac:dyDescent="0.2">
      <c r="B332" s="147" t="s">
        <v>306</v>
      </c>
      <c r="C332" s="300" t="s">
        <v>307</v>
      </c>
      <c r="D332" s="292"/>
      <c r="E332" s="292"/>
      <c r="F332" s="292"/>
      <c r="G332" s="148">
        <v>0</v>
      </c>
      <c r="H332" s="301">
        <v>7086.6</v>
      </c>
      <c r="I332" s="292"/>
      <c r="J332" s="292"/>
      <c r="K332" s="293" t="e">
        <f t="shared" si="4"/>
        <v>#DIV/0!</v>
      </c>
      <c r="L332" s="292"/>
    </row>
    <row r="333" spans="2:12" ht="27.75" customHeight="1" x14ac:dyDescent="0.2">
      <c r="B333" s="147" t="s">
        <v>308</v>
      </c>
      <c r="C333" s="300" t="s">
        <v>309</v>
      </c>
      <c r="D333" s="292"/>
      <c r="E333" s="292"/>
      <c r="F333" s="292"/>
      <c r="G333" s="148">
        <v>0</v>
      </c>
      <c r="H333" s="301">
        <v>111.89</v>
      </c>
      <c r="I333" s="292"/>
      <c r="J333" s="292"/>
      <c r="K333" s="293" t="e">
        <f t="shared" ref="K333:K349" si="5">+H333/G333*100</f>
        <v>#DIV/0!</v>
      </c>
      <c r="L333" s="292"/>
    </row>
    <row r="334" spans="2:12" ht="27.75" customHeight="1" x14ac:dyDescent="0.2">
      <c r="B334" s="147" t="s">
        <v>312</v>
      </c>
      <c r="C334" s="300" t="s">
        <v>313</v>
      </c>
      <c r="D334" s="292"/>
      <c r="E334" s="292"/>
      <c r="F334" s="292"/>
      <c r="G334" s="148">
        <v>0</v>
      </c>
      <c r="H334" s="301">
        <v>22510.53</v>
      </c>
      <c r="I334" s="292"/>
      <c r="J334" s="292"/>
      <c r="K334" s="293" t="e">
        <f t="shared" si="5"/>
        <v>#DIV/0!</v>
      </c>
      <c r="L334" s="292"/>
    </row>
    <row r="335" spans="2:12" ht="27.75" customHeight="1" x14ac:dyDescent="0.2">
      <c r="B335" s="147" t="s">
        <v>318</v>
      </c>
      <c r="C335" s="300" t="s">
        <v>36</v>
      </c>
      <c r="D335" s="292"/>
      <c r="E335" s="292"/>
      <c r="F335" s="292"/>
      <c r="G335" s="148">
        <v>0</v>
      </c>
      <c r="H335" s="301">
        <v>12255.5</v>
      </c>
      <c r="I335" s="292"/>
      <c r="J335" s="292"/>
      <c r="K335" s="293" t="e">
        <f t="shared" si="5"/>
        <v>#DIV/0!</v>
      </c>
      <c r="L335" s="292"/>
    </row>
    <row r="336" spans="2:12" ht="27.75" customHeight="1" x14ac:dyDescent="0.2">
      <c r="B336" s="147" t="s">
        <v>389</v>
      </c>
      <c r="C336" s="300" t="s">
        <v>390</v>
      </c>
      <c r="D336" s="292"/>
      <c r="E336" s="292"/>
      <c r="F336" s="292"/>
      <c r="G336" s="148">
        <v>0</v>
      </c>
      <c r="H336" s="301">
        <v>18005.43</v>
      </c>
      <c r="I336" s="292"/>
      <c r="J336" s="292"/>
      <c r="K336" s="293" t="e">
        <f t="shared" si="5"/>
        <v>#DIV/0!</v>
      </c>
      <c r="L336" s="292"/>
    </row>
    <row r="337" spans="2:12" ht="27.75" customHeight="1" x14ac:dyDescent="0.2">
      <c r="B337" s="153" t="s">
        <v>533</v>
      </c>
      <c r="C337" s="312" t="s">
        <v>534</v>
      </c>
      <c r="D337" s="292"/>
      <c r="E337" s="292"/>
      <c r="F337" s="292"/>
      <c r="G337" s="154">
        <v>80685.72</v>
      </c>
      <c r="H337" s="313">
        <v>0</v>
      </c>
      <c r="I337" s="292"/>
      <c r="J337" s="292"/>
      <c r="K337" s="293">
        <f t="shared" si="5"/>
        <v>0</v>
      </c>
      <c r="L337" s="292"/>
    </row>
    <row r="338" spans="2:12" ht="27.75" customHeight="1" x14ac:dyDescent="0.2">
      <c r="B338" s="141" t="s">
        <v>526</v>
      </c>
      <c r="C338" s="304" t="s">
        <v>93</v>
      </c>
      <c r="D338" s="292"/>
      <c r="E338" s="292"/>
      <c r="F338" s="292"/>
      <c r="G338" s="142">
        <v>80685.72</v>
      </c>
      <c r="H338" s="305">
        <v>0</v>
      </c>
      <c r="I338" s="292"/>
      <c r="J338" s="292"/>
      <c r="K338" s="293">
        <f t="shared" si="5"/>
        <v>0</v>
      </c>
      <c r="L338" s="292"/>
    </row>
    <row r="339" spans="2:12" ht="27.75" customHeight="1" x14ac:dyDescent="0.2">
      <c r="B339" s="143" t="s">
        <v>507</v>
      </c>
      <c r="C339" s="306" t="s">
        <v>93</v>
      </c>
      <c r="D339" s="292"/>
      <c r="E339" s="292"/>
      <c r="F339" s="292"/>
      <c r="G339" s="144">
        <v>80685.72</v>
      </c>
      <c r="H339" s="307">
        <v>0</v>
      </c>
      <c r="I339" s="292"/>
      <c r="J339" s="292"/>
      <c r="K339" s="293">
        <f t="shared" si="5"/>
        <v>0</v>
      </c>
      <c r="L339" s="292"/>
    </row>
    <row r="340" spans="2:12" ht="27.75" customHeight="1" x14ac:dyDescent="0.2">
      <c r="B340" s="145" t="s">
        <v>505</v>
      </c>
      <c r="C340" s="302" t="s">
        <v>504</v>
      </c>
      <c r="D340" s="292"/>
      <c r="E340" s="292"/>
      <c r="F340" s="292"/>
      <c r="G340" s="146">
        <v>80685.72</v>
      </c>
      <c r="H340" s="303">
        <v>0</v>
      </c>
      <c r="I340" s="292"/>
      <c r="J340" s="292"/>
      <c r="K340" s="293">
        <f t="shared" si="5"/>
        <v>0</v>
      </c>
      <c r="L340" s="292"/>
    </row>
    <row r="341" spans="2:12" ht="27.75" customHeight="1" x14ac:dyDescent="0.2">
      <c r="B341" s="147" t="s">
        <v>116</v>
      </c>
      <c r="C341" s="300" t="s">
        <v>78</v>
      </c>
      <c r="D341" s="292"/>
      <c r="E341" s="292"/>
      <c r="F341" s="292"/>
      <c r="G341" s="148">
        <v>80685.72</v>
      </c>
      <c r="H341" s="301">
        <v>0</v>
      </c>
      <c r="I341" s="292"/>
      <c r="J341" s="292"/>
      <c r="K341" s="293">
        <f t="shared" si="5"/>
        <v>0</v>
      </c>
      <c r="L341" s="292"/>
    </row>
    <row r="342" spans="2:12" ht="27.75" customHeight="1" x14ac:dyDescent="0.2">
      <c r="B342" s="147" t="s">
        <v>457</v>
      </c>
      <c r="C342" s="300" t="s">
        <v>458</v>
      </c>
      <c r="D342" s="292"/>
      <c r="E342" s="292"/>
      <c r="F342" s="292"/>
      <c r="G342" s="148">
        <v>80685.72</v>
      </c>
      <c r="H342" s="301">
        <v>0</v>
      </c>
      <c r="I342" s="292"/>
      <c r="J342" s="292"/>
      <c r="K342" s="293">
        <f t="shared" si="5"/>
        <v>0</v>
      </c>
      <c r="L342" s="292"/>
    </row>
    <row r="343" spans="2:12" ht="27.75" customHeight="1" x14ac:dyDescent="0.2">
      <c r="B343" s="153" t="s">
        <v>535</v>
      </c>
      <c r="C343" s="312" t="s">
        <v>536</v>
      </c>
      <c r="D343" s="292"/>
      <c r="E343" s="292"/>
      <c r="F343" s="292"/>
      <c r="G343" s="154">
        <v>30000</v>
      </c>
      <c r="H343" s="313">
        <v>6804.36</v>
      </c>
      <c r="I343" s="292"/>
      <c r="J343" s="292"/>
      <c r="K343" s="293">
        <f t="shared" si="5"/>
        <v>22.681199999999997</v>
      </c>
      <c r="L343" s="292"/>
    </row>
    <row r="344" spans="2:12" ht="27.75" customHeight="1" x14ac:dyDescent="0.2">
      <c r="B344" s="141" t="s">
        <v>526</v>
      </c>
      <c r="C344" s="304" t="s">
        <v>93</v>
      </c>
      <c r="D344" s="292"/>
      <c r="E344" s="292"/>
      <c r="F344" s="292"/>
      <c r="G344" s="142">
        <v>30000</v>
      </c>
      <c r="H344" s="305">
        <v>6804.36</v>
      </c>
      <c r="I344" s="292"/>
      <c r="J344" s="292"/>
      <c r="K344" s="293">
        <f t="shared" si="5"/>
        <v>22.681199999999997</v>
      </c>
      <c r="L344" s="292"/>
    </row>
    <row r="345" spans="2:12" ht="27.75" customHeight="1" x14ac:dyDescent="0.2">
      <c r="B345" s="143" t="s">
        <v>507</v>
      </c>
      <c r="C345" s="306" t="s">
        <v>93</v>
      </c>
      <c r="D345" s="292"/>
      <c r="E345" s="292"/>
      <c r="F345" s="292"/>
      <c r="G345" s="144">
        <v>30000</v>
      </c>
      <c r="H345" s="307">
        <v>6804.36</v>
      </c>
      <c r="I345" s="292"/>
      <c r="J345" s="292"/>
      <c r="K345" s="293">
        <f t="shared" si="5"/>
        <v>22.681199999999997</v>
      </c>
      <c r="L345" s="292"/>
    </row>
    <row r="346" spans="2:12" ht="27.75" customHeight="1" x14ac:dyDescent="0.2">
      <c r="B346" s="145" t="s">
        <v>506</v>
      </c>
      <c r="C346" s="302" t="s">
        <v>93</v>
      </c>
      <c r="D346" s="292"/>
      <c r="E346" s="292"/>
      <c r="F346" s="292"/>
      <c r="G346" s="146">
        <v>30000</v>
      </c>
      <c r="H346" s="303">
        <v>6804.36</v>
      </c>
      <c r="I346" s="292"/>
      <c r="J346" s="292"/>
      <c r="K346" s="293">
        <f t="shared" si="5"/>
        <v>22.681199999999997</v>
      </c>
      <c r="L346" s="292"/>
    </row>
    <row r="347" spans="2:12" ht="27.75" customHeight="1" x14ac:dyDescent="0.2">
      <c r="B347" s="147" t="s">
        <v>115</v>
      </c>
      <c r="C347" s="300" t="s">
        <v>21</v>
      </c>
      <c r="D347" s="292"/>
      <c r="E347" s="292"/>
      <c r="F347" s="292"/>
      <c r="G347" s="148">
        <v>30000</v>
      </c>
      <c r="H347" s="301">
        <v>6804.36</v>
      </c>
      <c r="I347" s="292"/>
      <c r="J347" s="292"/>
      <c r="K347" s="293">
        <f t="shared" si="5"/>
        <v>22.681199999999997</v>
      </c>
      <c r="L347" s="292"/>
    </row>
    <row r="348" spans="2:12" ht="27.75" customHeight="1" x14ac:dyDescent="0.2">
      <c r="B348" s="147" t="s">
        <v>182</v>
      </c>
      <c r="C348" s="300" t="s">
        <v>30</v>
      </c>
      <c r="D348" s="292"/>
      <c r="E348" s="292"/>
      <c r="F348" s="292"/>
      <c r="G348" s="148">
        <v>30000</v>
      </c>
      <c r="H348" s="301">
        <v>6804.36</v>
      </c>
      <c r="I348" s="292"/>
      <c r="J348" s="292"/>
      <c r="K348" s="293">
        <f t="shared" si="5"/>
        <v>22.681199999999997</v>
      </c>
      <c r="L348" s="292"/>
    </row>
    <row r="349" spans="2:12" ht="27.75" customHeight="1" x14ac:dyDescent="0.2">
      <c r="B349" s="147" t="s">
        <v>389</v>
      </c>
      <c r="C349" s="300" t="s">
        <v>390</v>
      </c>
      <c r="D349" s="292"/>
      <c r="E349" s="292"/>
      <c r="F349" s="292"/>
      <c r="G349" s="148">
        <v>0</v>
      </c>
      <c r="H349" s="301">
        <v>6804.36</v>
      </c>
      <c r="I349" s="292"/>
      <c r="J349" s="292"/>
      <c r="K349" s="293" t="e">
        <f t="shared" si="5"/>
        <v>#DIV/0!</v>
      </c>
      <c r="L349" s="292"/>
    </row>
    <row r="350" spans="2:12" ht="8.25" customHeight="1" x14ac:dyDescent="0.2"/>
  </sheetData>
  <mergeCells count="1026">
    <mergeCell ref="C348:F348"/>
    <mergeCell ref="H348:J348"/>
    <mergeCell ref="K348:L348"/>
    <mergeCell ref="C349:F349"/>
    <mergeCell ref="H349:J349"/>
    <mergeCell ref="K349:L349"/>
    <mergeCell ref="C346:F346"/>
    <mergeCell ref="H346:J346"/>
    <mergeCell ref="K346:L346"/>
    <mergeCell ref="C347:F347"/>
    <mergeCell ref="H347:J347"/>
    <mergeCell ref="K347:L347"/>
    <mergeCell ref="C344:F344"/>
    <mergeCell ref="H344:J344"/>
    <mergeCell ref="K344:L344"/>
    <mergeCell ref="C345:F345"/>
    <mergeCell ref="H345:J345"/>
    <mergeCell ref="K345:L345"/>
    <mergeCell ref="C342:F342"/>
    <mergeCell ref="H342:J342"/>
    <mergeCell ref="K342:L342"/>
    <mergeCell ref="C343:F343"/>
    <mergeCell ref="H343:J343"/>
    <mergeCell ref="K343:L343"/>
    <mergeCell ref="C340:F340"/>
    <mergeCell ref="H340:J340"/>
    <mergeCell ref="K340:L340"/>
    <mergeCell ref="C341:F341"/>
    <mergeCell ref="H341:J341"/>
    <mergeCell ref="K341:L341"/>
    <mergeCell ref="C338:F338"/>
    <mergeCell ref="H338:J338"/>
    <mergeCell ref="K338:L338"/>
    <mergeCell ref="C339:F339"/>
    <mergeCell ref="H339:J339"/>
    <mergeCell ref="K339:L339"/>
    <mergeCell ref="C336:F336"/>
    <mergeCell ref="H336:J336"/>
    <mergeCell ref="K336:L336"/>
    <mergeCell ref="C337:F337"/>
    <mergeCell ref="H337:J337"/>
    <mergeCell ref="K337:L337"/>
    <mergeCell ref="C334:F334"/>
    <mergeCell ref="H334:J334"/>
    <mergeCell ref="K334:L334"/>
    <mergeCell ref="C335:F335"/>
    <mergeCell ref="H335:J335"/>
    <mergeCell ref="K335:L335"/>
    <mergeCell ref="C332:F332"/>
    <mergeCell ref="H332:J332"/>
    <mergeCell ref="K332:L332"/>
    <mergeCell ref="C333:F333"/>
    <mergeCell ref="H333:J333"/>
    <mergeCell ref="K333:L333"/>
    <mergeCell ref="C330:F330"/>
    <mergeCell ref="H330:J330"/>
    <mergeCell ref="K330:L330"/>
    <mergeCell ref="C331:F331"/>
    <mergeCell ref="H331:J331"/>
    <mergeCell ref="K331:L331"/>
    <mergeCell ref="C328:F328"/>
    <mergeCell ref="H328:J328"/>
    <mergeCell ref="K328:L328"/>
    <mergeCell ref="C329:F329"/>
    <mergeCell ref="H329:J329"/>
    <mergeCell ref="K329:L329"/>
    <mergeCell ref="C326:F326"/>
    <mergeCell ref="H326:J326"/>
    <mergeCell ref="K326:L326"/>
    <mergeCell ref="C327:F327"/>
    <mergeCell ref="H327:J327"/>
    <mergeCell ref="K327:L327"/>
    <mergeCell ref="C324:F324"/>
    <mergeCell ref="H324:J324"/>
    <mergeCell ref="K324:L324"/>
    <mergeCell ref="C325:F325"/>
    <mergeCell ref="H325:J325"/>
    <mergeCell ref="K325:L325"/>
    <mergeCell ref="C322:F322"/>
    <mergeCell ref="H322:J322"/>
    <mergeCell ref="K322:L322"/>
    <mergeCell ref="C323:F323"/>
    <mergeCell ref="H323:J323"/>
    <mergeCell ref="K323:L323"/>
    <mergeCell ref="C320:F320"/>
    <mergeCell ref="H320:J320"/>
    <mergeCell ref="K320:L320"/>
    <mergeCell ref="C321:F321"/>
    <mergeCell ref="H321:J321"/>
    <mergeCell ref="K321:L321"/>
    <mergeCell ref="C318:F318"/>
    <mergeCell ref="H318:J318"/>
    <mergeCell ref="K318:L318"/>
    <mergeCell ref="C319:F319"/>
    <mergeCell ref="H319:J319"/>
    <mergeCell ref="K319:L319"/>
    <mergeCell ref="C316:F316"/>
    <mergeCell ref="H316:J316"/>
    <mergeCell ref="K316:L316"/>
    <mergeCell ref="C317:F317"/>
    <mergeCell ref="H317:J317"/>
    <mergeCell ref="K317:L317"/>
    <mergeCell ref="C314:F314"/>
    <mergeCell ref="H314:J314"/>
    <mergeCell ref="K314:L314"/>
    <mergeCell ref="C315:F315"/>
    <mergeCell ref="H315:J315"/>
    <mergeCell ref="K315:L315"/>
    <mergeCell ref="C312:F312"/>
    <mergeCell ref="H312:J312"/>
    <mergeCell ref="K312:L312"/>
    <mergeCell ref="C313:F313"/>
    <mergeCell ref="H313:J313"/>
    <mergeCell ref="K313:L313"/>
    <mergeCell ref="C310:F310"/>
    <mergeCell ref="H310:J310"/>
    <mergeCell ref="K310:L310"/>
    <mergeCell ref="C311:F311"/>
    <mergeCell ref="H311:J311"/>
    <mergeCell ref="K311:L311"/>
    <mergeCell ref="C308:F308"/>
    <mergeCell ref="H308:J308"/>
    <mergeCell ref="K308:L308"/>
    <mergeCell ref="C309:F309"/>
    <mergeCell ref="H309:J309"/>
    <mergeCell ref="K309:L309"/>
    <mergeCell ref="C306:F306"/>
    <mergeCell ref="H306:J306"/>
    <mergeCell ref="K306:L306"/>
    <mergeCell ref="C307:F307"/>
    <mergeCell ref="H307:J307"/>
    <mergeCell ref="K307:L307"/>
    <mergeCell ref="C304:F304"/>
    <mergeCell ref="H304:J304"/>
    <mergeCell ref="K304:L304"/>
    <mergeCell ref="C305:F305"/>
    <mergeCell ref="H305:J305"/>
    <mergeCell ref="K305:L305"/>
    <mergeCell ref="C302:F302"/>
    <mergeCell ref="H302:J302"/>
    <mergeCell ref="K302:L302"/>
    <mergeCell ref="C303:F303"/>
    <mergeCell ref="H303:J303"/>
    <mergeCell ref="K303:L303"/>
    <mergeCell ref="C300:F300"/>
    <mergeCell ref="H300:J300"/>
    <mergeCell ref="K300:L300"/>
    <mergeCell ref="C301:F301"/>
    <mergeCell ref="H301:J301"/>
    <mergeCell ref="K301:L301"/>
    <mergeCell ref="C298:F298"/>
    <mergeCell ref="H298:J298"/>
    <mergeCell ref="K298:L298"/>
    <mergeCell ref="C299:F299"/>
    <mergeCell ref="H299:J299"/>
    <mergeCell ref="K299:L299"/>
    <mergeCell ref="C296:F296"/>
    <mergeCell ref="H296:J296"/>
    <mergeCell ref="K296:L296"/>
    <mergeCell ref="C297:F297"/>
    <mergeCell ref="H297:J297"/>
    <mergeCell ref="K297:L297"/>
    <mergeCell ref="C294:F294"/>
    <mergeCell ref="H294:J294"/>
    <mergeCell ref="K294:L294"/>
    <mergeCell ref="C295:F295"/>
    <mergeCell ref="H295:J295"/>
    <mergeCell ref="K295:L295"/>
    <mergeCell ref="C292:F292"/>
    <mergeCell ref="H292:J292"/>
    <mergeCell ref="K292:L292"/>
    <mergeCell ref="C293:F293"/>
    <mergeCell ref="H293:J293"/>
    <mergeCell ref="K293:L293"/>
    <mergeCell ref="C290:F290"/>
    <mergeCell ref="H290:J290"/>
    <mergeCell ref="K290:L290"/>
    <mergeCell ref="C291:F291"/>
    <mergeCell ref="H291:J291"/>
    <mergeCell ref="K291:L291"/>
    <mergeCell ref="C288:F288"/>
    <mergeCell ref="H288:J288"/>
    <mergeCell ref="K288:L288"/>
    <mergeCell ref="C289:F289"/>
    <mergeCell ref="H289:J289"/>
    <mergeCell ref="K289:L289"/>
    <mergeCell ref="C286:F286"/>
    <mergeCell ref="H286:J286"/>
    <mergeCell ref="K286:L286"/>
    <mergeCell ref="C287:F287"/>
    <mergeCell ref="H287:J287"/>
    <mergeCell ref="K287:L287"/>
    <mergeCell ref="C284:F284"/>
    <mergeCell ref="H284:J284"/>
    <mergeCell ref="K284:L284"/>
    <mergeCell ref="C285:F285"/>
    <mergeCell ref="H285:J285"/>
    <mergeCell ref="K285:L285"/>
    <mergeCell ref="C282:F282"/>
    <mergeCell ref="H282:J282"/>
    <mergeCell ref="K282:L282"/>
    <mergeCell ref="C283:F283"/>
    <mergeCell ref="H283:J283"/>
    <mergeCell ref="K283:L283"/>
    <mergeCell ref="C280:F280"/>
    <mergeCell ref="H280:J280"/>
    <mergeCell ref="K280:L280"/>
    <mergeCell ref="C281:F281"/>
    <mergeCell ref="H281:J281"/>
    <mergeCell ref="K281:L281"/>
    <mergeCell ref="C278:F278"/>
    <mergeCell ref="H278:J278"/>
    <mergeCell ref="K278:L278"/>
    <mergeCell ref="C279:F279"/>
    <mergeCell ref="H279:J279"/>
    <mergeCell ref="K279:L279"/>
    <mergeCell ref="C276:F276"/>
    <mergeCell ref="H276:J276"/>
    <mergeCell ref="K276:L276"/>
    <mergeCell ref="C277:F277"/>
    <mergeCell ref="H277:J277"/>
    <mergeCell ref="K277:L277"/>
    <mergeCell ref="C274:F274"/>
    <mergeCell ref="H274:J274"/>
    <mergeCell ref="K274:L274"/>
    <mergeCell ref="C275:F275"/>
    <mergeCell ref="H275:J275"/>
    <mergeCell ref="K275:L275"/>
    <mergeCell ref="C272:F272"/>
    <mergeCell ref="H272:J272"/>
    <mergeCell ref="K272:L272"/>
    <mergeCell ref="C273:F273"/>
    <mergeCell ref="H273:J273"/>
    <mergeCell ref="K273:L273"/>
    <mergeCell ref="C270:F270"/>
    <mergeCell ref="H270:J270"/>
    <mergeCell ref="K270:L270"/>
    <mergeCell ref="C271:F271"/>
    <mergeCell ref="H271:J271"/>
    <mergeCell ref="K271:L271"/>
    <mergeCell ref="C268:F268"/>
    <mergeCell ref="H268:J268"/>
    <mergeCell ref="K268:L268"/>
    <mergeCell ref="C269:F269"/>
    <mergeCell ref="H269:J269"/>
    <mergeCell ref="K269:L269"/>
    <mergeCell ref="C266:F266"/>
    <mergeCell ref="H266:J266"/>
    <mergeCell ref="K266:L266"/>
    <mergeCell ref="C267:F267"/>
    <mergeCell ref="H267:J267"/>
    <mergeCell ref="K267:L267"/>
    <mergeCell ref="C264:F264"/>
    <mergeCell ref="H264:J264"/>
    <mergeCell ref="K264:L264"/>
    <mergeCell ref="C265:F265"/>
    <mergeCell ref="H265:J265"/>
    <mergeCell ref="K265:L265"/>
    <mergeCell ref="C262:F262"/>
    <mergeCell ref="H262:J262"/>
    <mergeCell ref="K262:L262"/>
    <mergeCell ref="C263:F263"/>
    <mergeCell ref="H263:J263"/>
    <mergeCell ref="K263:L263"/>
    <mergeCell ref="C260:F260"/>
    <mergeCell ref="H260:J260"/>
    <mergeCell ref="K260:L260"/>
    <mergeCell ref="C261:F261"/>
    <mergeCell ref="H261:J261"/>
    <mergeCell ref="K261:L261"/>
    <mergeCell ref="C258:F258"/>
    <mergeCell ref="H258:J258"/>
    <mergeCell ref="K258:L258"/>
    <mergeCell ref="C259:F259"/>
    <mergeCell ref="H259:J259"/>
    <mergeCell ref="K259:L259"/>
    <mergeCell ref="C256:F256"/>
    <mergeCell ref="H256:J256"/>
    <mergeCell ref="K256:L256"/>
    <mergeCell ref="C257:F257"/>
    <mergeCell ref="H257:J257"/>
    <mergeCell ref="K257:L257"/>
    <mergeCell ref="C254:F254"/>
    <mergeCell ref="H254:J254"/>
    <mergeCell ref="K254:L254"/>
    <mergeCell ref="C255:F255"/>
    <mergeCell ref="H255:J255"/>
    <mergeCell ref="K255:L255"/>
    <mergeCell ref="C252:F252"/>
    <mergeCell ref="H252:J252"/>
    <mergeCell ref="K252:L252"/>
    <mergeCell ref="C253:F253"/>
    <mergeCell ref="H253:J253"/>
    <mergeCell ref="K253:L253"/>
    <mergeCell ref="C250:F250"/>
    <mergeCell ref="H250:J250"/>
    <mergeCell ref="K250:L250"/>
    <mergeCell ref="C251:F251"/>
    <mergeCell ref="H251:J251"/>
    <mergeCell ref="K251:L251"/>
    <mergeCell ref="C248:F248"/>
    <mergeCell ref="H248:J248"/>
    <mergeCell ref="K248:L248"/>
    <mergeCell ref="C249:F249"/>
    <mergeCell ref="H249:J249"/>
    <mergeCell ref="K249:L249"/>
    <mergeCell ref="C246:F246"/>
    <mergeCell ref="H246:J246"/>
    <mergeCell ref="K246:L246"/>
    <mergeCell ref="C247:F247"/>
    <mergeCell ref="H247:J247"/>
    <mergeCell ref="K247:L247"/>
    <mergeCell ref="C244:F244"/>
    <mergeCell ref="H244:J244"/>
    <mergeCell ref="K244:L244"/>
    <mergeCell ref="C245:F245"/>
    <mergeCell ref="H245:J245"/>
    <mergeCell ref="K245:L245"/>
    <mergeCell ref="C242:F242"/>
    <mergeCell ref="H242:J242"/>
    <mergeCell ref="K242:L242"/>
    <mergeCell ref="C243:F243"/>
    <mergeCell ref="H243:J243"/>
    <mergeCell ref="K243:L243"/>
    <mergeCell ref="C240:F240"/>
    <mergeCell ref="H240:J240"/>
    <mergeCell ref="K240:L240"/>
    <mergeCell ref="C241:F241"/>
    <mergeCell ref="H241:J241"/>
    <mergeCell ref="K241:L241"/>
    <mergeCell ref="C238:F238"/>
    <mergeCell ref="H238:J238"/>
    <mergeCell ref="K238:L238"/>
    <mergeCell ref="C239:F239"/>
    <mergeCell ref="H239:J239"/>
    <mergeCell ref="K239:L239"/>
    <mergeCell ref="C236:F236"/>
    <mergeCell ref="H236:J236"/>
    <mergeCell ref="K236:L236"/>
    <mergeCell ref="C237:F237"/>
    <mergeCell ref="H237:J237"/>
    <mergeCell ref="K237:L237"/>
    <mergeCell ref="C234:F234"/>
    <mergeCell ref="H234:J234"/>
    <mergeCell ref="K234:L234"/>
    <mergeCell ref="C235:F235"/>
    <mergeCell ref="H235:J235"/>
    <mergeCell ref="K235:L235"/>
    <mergeCell ref="C232:F232"/>
    <mergeCell ref="H232:J232"/>
    <mergeCell ref="K232:L232"/>
    <mergeCell ref="C233:F233"/>
    <mergeCell ref="H233:J233"/>
    <mergeCell ref="K233:L233"/>
    <mergeCell ref="C230:F230"/>
    <mergeCell ref="H230:J230"/>
    <mergeCell ref="K230:L230"/>
    <mergeCell ref="C231:F231"/>
    <mergeCell ref="H231:J231"/>
    <mergeCell ref="K231:L231"/>
    <mergeCell ref="C228:F228"/>
    <mergeCell ref="H228:J228"/>
    <mergeCell ref="K228:L228"/>
    <mergeCell ref="C229:F229"/>
    <mergeCell ref="H229:J229"/>
    <mergeCell ref="K229:L229"/>
    <mergeCell ref="C226:F226"/>
    <mergeCell ref="H226:J226"/>
    <mergeCell ref="K226:L226"/>
    <mergeCell ref="C227:F227"/>
    <mergeCell ref="H227:J227"/>
    <mergeCell ref="K227:L227"/>
    <mergeCell ref="C224:F224"/>
    <mergeCell ref="H224:J224"/>
    <mergeCell ref="K224:L224"/>
    <mergeCell ref="C225:F225"/>
    <mergeCell ref="H225:J225"/>
    <mergeCell ref="K225:L225"/>
    <mergeCell ref="C222:F222"/>
    <mergeCell ref="H222:J222"/>
    <mergeCell ref="K222:L222"/>
    <mergeCell ref="C223:F223"/>
    <mergeCell ref="H223:J223"/>
    <mergeCell ref="K223:L223"/>
    <mergeCell ref="C220:F220"/>
    <mergeCell ref="H220:J220"/>
    <mergeCell ref="K220:L220"/>
    <mergeCell ref="C221:F221"/>
    <mergeCell ref="H221:J221"/>
    <mergeCell ref="K221:L221"/>
    <mergeCell ref="C218:F218"/>
    <mergeCell ref="H218:J218"/>
    <mergeCell ref="K218:L218"/>
    <mergeCell ref="C219:F219"/>
    <mergeCell ref="H219:J219"/>
    <mergeCell ref="K219:L219"/>
    <mergeCell ref="C216:F216"/>
    <mergeCell ref="H216:J216"/>
    <mergeCell ref="K216:L216"/>
    <mergeCell ref="C217:F217"/>
    <mergeCell ref="H217:J217"/>
    <mergeCell ref="K217:L217"/>
    <mergeCell ref="C214:F214"/>
    <mergeCell ref="H214:J214"/>
    <mergeCell ref="K214:L214"/>
    <mergeCell ref="C215:F215"/>
    <mergeCell ref="H215:J215"/>
    <mergeCell ref="K215:L215"/>
    <mergeCell ref="C212:F212"/>
    <mergeCell ref="H212:J212"/>
    <mergeCell ref="K212:L212"/>
    <mergeCell ref="C213:F213"/>
    <mergeCell ref="H213:J213"/>
    <mergeCell ref="K213:L213"/>
    <mergeCell ref="C210:F210"/>
    <mergeCell ref="H210:J210"/>
    <mergeCell ref="K210:L210"/>
    <mergeCell ref="C211:F211"/>
    <mergeCell ref="H211:J211"/>
    <mergeCell ref="K211:L211"/>
    <mergeCell ref="C208:F208"/>
    <mergeCell ref="H208:J208"/>
    <mergeCell ref="K208:L208"/>
    <mergeCell ref="C209:F209"/>
    <mergeCell ref="H209:J209"/>
    <mergeCell ref="K209:L209"/>
    <mergeCell ref="C206:F206"/>
    <mergeCell ref="H206:J206"/>
    <mergeCell ref="K206:L206"/>
    <mergeCell ref="C207:F207"/>
    <mergeCell ref="H207:J207"/>
    <mergeCell ref="K207:L207"/>
    <mergeCell ref="C204:F204"/>
    <mergeCell ref="H204:J204"/>
    <mergeCell ref="K204:L204"/>
    <mergeCell ref="C205:F205"/>
    <mergeCell ref="H205:J205"/>
    <mergeCell ref="K205:L205"/>
    <mergeCell ref="C202:F202"/>
    <mergeCell ref="H202:J202"/>
    <mergeCell ref="K202:L202"/>
    <mergeCell ref="C203:F203"/>
    <mergeCell ref="H203:J203"/>
    <mergeCell ref="K203:L203"/>
    <mergeCell ref="C200:F200"/>
    <mergeCell ref="H200:J200"/>
    <mergeCell ref="K200:L200"/>
    <mergeCell ref="C201:F201"/>
    <mergeCell ref="H201:J201"/>
    <mergeCell ref="K201:L201"/>
    <mergeCell ref="C198:F198"/>
    <mergeCell ref="H198:J198"/>
    <mergeCell ref="K198:L198"/>
    <mergeCell ref="C199:F199"/>
    <mergeCell ref="H199:J199"/>
    <mergeCell ref="K199:L199"/>
    <mergeCell ref="C196:F196"/>
    <mergeCell ref="H196:J196"/>
    <mergeCell ref="K196:L196"/>
    <mergeCell ref="C197:F197"/>
    <mergeCell ref="H197:J197"/>
    <mergeCell ref="K197:L197"/>
    <mergeCell ref="C194:F194"/>
    <mergeCell ref="H194:J194"/>
    <mergeCell ref="K194:L194"/>
    <mergeCell ref="C195:F195"/>
    <mergeCell ref="H195:J195"/>
    <mergeCell ref="K195:L195"/>
    <mergeCell ref="C192:F192"/>
    <mergeCell ref="H192:J192"/>
    <mergeCell ref="K192:L192"/>
    <mergeCell ref="C193:F193"/>
    <mergeCell ref="H193:J193"/>
    <mergeCell ref="K193:L193"/>
    <mergeCell ref="C190:F190"/>
    <mergeCell ref="H190:J190"/>
    <mergeCell ref="K190:L190"/>
    <mergeCell ref="C191:F191"/>
    <mergeCell ref="H191:J191"/>
    <mergeCell ref="K191:L191"/>
    <mergeCell ref="C188:F188"/>
    <mergeCell ref="H188:J188"/>
    <mergeCell ref="K188:L188"/>
    <mergeCell ref="C189:F189"/>
    <mergeCell ref="H189:J189"/>
    <mergeCell ref="K189:L189"/>
    <mergeCell ref="C186:F186"/>
    <mergeCell ref="H186:J186"/>
    <mergeCell ref="K186:L186"/>
    <mergeCell ref="C187:F187"/>
    <mergeCell ref="H187:J187"/>
    <mergeCell ref="K187:L187"/>
    <mergeCell ref="C184:F184"/>
    <mergeCell ref="H184:J184"/>
    <mergeCell ref="K184:L184"/>
    <mergeCell ref="C185:F185"/>
    <mergeCell ref="H185:J185"/>
    <mergeCell ref="K185:L185"/>
    <mergeCell ref="C182:F182"/>
    <mergeCell ref="H182:J182"/>
    <mergeCell ref="K182:L182"/>
    <mergeCell ref="C183:F183"/>
    <mergeCell ref="H183:J183"/>
    <mergeCell ref="K183:L183"/>
    <mergeCell ref="C180:F180"/>
    <mergeCell ref="H180:J180"/>
    <mergeCell ref="K180:L180"/>
    <mergeCell ref="C181:F181"/>
    <mergeCell ref="H181:J181"/>
    <mergeCell ref="K181:L181"/>
    <mergeCell ref="C178:F178"/>
    <mergeCell ref="H178:J178"/>
    <mergeCell ref="K178:L178"/>
    <mergeCell ref="C179:F179"/>
    <mergeCell ref="H179:J179"/>
    <mergeCell ref="K179:L179"/>
    <mergeCell ref="C176:F176"/>
    <mergeCell ref="H176:J176"/>
    <mergeCell ref="K176:L176"/>
    <mergeCell ref="C177:F177"/>
    <mergeCell ref="H177:J177"/>
    <mergeCell ref="K177:L177"/>
    <mergeCell ref="C174:F174"/>
    <mergeCell ref="H174:J174"/>
    <mergeCell ref="K174:L174"/>
    <mergeCell ref="C175:F175"/>
    <mergeCell ref="H175:J175"/>
    <mergeCell ref="K175:L175"/>
    <mergeCell ref="C172:F172"/>
    <mergeCell ref="H172:J172"/>
    <mergeCell ref="K172:L172"/>
    <mergeCell ref="C173:F173"/>
    <mergeCell ref="H173:J173"/>
    <mergeCell ref="K173:L173"/>
    <mergeCell ref="C170:F170"/>
    <mergeCell ref="H170:J170"/>
    <mergeCell ref="K170:L170"/>
    <mergeCell ref="C171:F171"/>
    <mergeCell ref="H171:J171"/>
    <mergeCell ref="K171:L171"/>
    <mergeCell ref="C168:F168"/>
    <mergeCell ref="H168:J168"/>
    <mergeCell ref="K168:L168"/>
    <mergeCell ref="C169:F169"/>
    <mergeCell ref="H169:J169"/>
    <mergeCell ref="K169:L169"/>
    <mergeCell ref="C166:F166"/>
    <mergeCell ref="H166:J166"/>
    <mergeCell ref="K166:L166"/>
    <mergeCell ref="C167:F167"/>
    <mergeCell ref="H167:J167"/>
    <mergeCell ref="K167:L167"/>
    <mergeCell ref="C164:F164"/>
    <mergeCell ref="H164:J164"/>
    <mergeCell ref="K164:L164"/>
    <mergeCell ref="C165:F165"/>
    <mergeCell ref="H165:J165"/>
    <mergeCell ref="K165:L165"/>
    <mergeCell ref="C162:F162"/>
    <mergeCell ref="H162:J162"/>
    <mergeCell ref="K162:L162"/>
    <mergeCell ref="C163:F163"/>
    <mergeCell ref="H163:J163"/>
    <mergeCell ref="K163:L163"/>
    <mergeCell ref="C160:F160"/>
    <mergeCell ref="H160:J160"/>
    <mergeCell ref="K160:L160"/>
    <mergeCell ref="C161:F161"/>
    <mergeCell ref="H161:J161"/>
    <mergeCell ref="K161:L161"/>
    <mergeCell ref="C158:F158"/>
    <mergeCell ref="H158:J158"/>
    <mergeCell ref="K158:L158"/>
    <mergeCell ref="C159:F159"/>
    <mergeCell ref="H159:J159"/>
    <mergeCell ref="K159:L159"/>
    <mergeCell ref="C156:F156"/>
    <mergeCell ref="H156:J156"/>
    <mergeCell ref="K156:L156"/>
    <mergeCell ref="C157:F157"/>
    <mergeCell ref="H157:J157"/>
    <mergeCell ref="K157:L157"/>
    <mergeCell ref="C154:F154"/>
    <mergeCell ref="H154:J154"/>
    <mergeCell ref="K154:L154"/>
    <mergeCell ref="C155:F155"/>
    <mergeCell ref="H155:J155"/>
    <mergeCell ref="K155:L155"/>
    <mergeCell ref="C152:F152"/>
    <mergeCell ref="H152:J152"/>
    <mergeCell ref="K152:L152"/>
    <mergeCell ref="C153:F153"/>
    <mergeCell ref="H153:J153"/>
    <mergeCell ref="K153:L153"/>
    <mergeCell ref="C150:F150"/>
    <mergeCell ref="H150:J150"/>
    <mergeCell ref="K150:L150"/>
    <mergeCell ref="C151:F151"/>
    <mergeCell ref="H151:J151"/>
    <mergeCell ref="K151:L151"/>
    <mergeCell ref="C148:F148"/>
    <mergeCell ref="H148:J148"/>
    <mergeCell ref="K148:L148"/>
    <mergeCell ref="C149:F149"/>
    <mergeCell ref="H149:J149"/>
    <mergeCell ref="K149:L149"/>
    <mergeCell ref="C146:F146"/>
    <mergeCell ref="H146:J146"/>
    <mergeCell ref="K146:L146"/>
    <mergeCell ref="C147:F147"/>
    <mergeCell ref="H147:J147"/>
    <mergeCell ref="K147:L147"/>
    <mergeCell ref="C144:F144"/>
    <mergeCell ref="H144:J144"/>
    <mergeCell ref="K144:L144"/>
    <mergeCell ref="C145:F145"/>
    <mergeCell ref="H145:J145"/>
    <mergeCell ref="K145:L145"/>
    <mergeCell ref="C142:F142"/>
    <mergeCell ref="H142:J142"/>
    <mergeCell ref="K142:L142"/>
    <mergeCell ref="C143:F143"/>
    <mergeCell ref="H143:J143"/>
    <mergeCell ref="K143:L143"/>
    <mergeCell ref="C140:F140"/>
    <mergeCell ref="H140:J140"/>
    <mergeCell ref="K140:L140"/>
    <mergeCell ref="C141:F141"/>
    <mergeCell ref="H141:J141"/>
    <mergeCell ref="K141:L141"/>
    <mergeCell ref="C138:F138"/>
    <mergeCell ref="H138:J138"/>
    <mergeCell ref="K138:L138"/>
    <mergeCell ref="C139:F139"/>
    <mergeCell ref="H139:J139"/>
    <mergeCell ref="K139:L139"/>
    <mergeCell ref="C136:F136"/>
    <mergeCell ref="H136:J136"/>
    <mergeCell ref="K136:L136"/>
    <mergeCell ref="C137:F137"/>
    <mergeCell ref="H137:J137"/>
    <mergeCell ref="K137:L137"/>
    <mergeCell ref="C134:F134"/>
    <mergeCell ref="H134:J134"/>
    <mergeCell ref="K134:L134"/>
    <mergeCell ref="C135:F135"/>
    <mergeCell ref="H135:J135"/>
    <mergeCell ref="K135:L135"/>
    <mergeCell ref="C132:F132"/>
    <mergeCell ref="H132:J132"/>
    <mergeCell ref="K132:L132"/>
    <mergeCell ref="C133:F133"/>
    <mergeCell ref="H133:J133"/>
    <mergeCell ref="K133:L133"/>
    <mergeCell ref="C130:F130"/>
    <mergeCell ref="H130:J130"/>
    <mergeCell ref="K130:L130"/>
    <mergeCell ref="C131:F131"/>
    <mergeCell ref="H131:J131"/>
    <mergeCell ref="K131:L131"/>
    <mergeCell ref="C128:F128"/>
    <mergeCell ref="H128:J128"/>
    <mergeCell ref="K128:L128"/>
    <mergeCell ref="C129:F129"/>
    <mergeCell ref="H129:J129"/>
    <mergeCell ref="K129:L129"/>
    <mergeCell ref="C126:F126"/>
    <mergeCell ref="H126:J126"/>
    <mergeCell ref="K126:L126"/>
    <mergeCell ref="C127:F127"/>
    <mergeCell ref="H127:J127"/>
    <mergeCell ref="K127:L127"/>
    <mergeCell ref="C124:F124"/>
    <mergeCell ref="H124:J124"/>
    <mergeCell ref="K124:L124"/>
    <mergeCell ref="C125:F125"/>
    <mergeCell ref="H125:J125"/>
    <mergeCell ref="K125:L125"/>
    <mergeCell ref="C122:F122"/>
    <mergeCell ref="H122:J122"/>
    <mergeCell ref="K122:L122"/>
    <mergeCell ref="C123:F123"/>
    <mergeCell ref="H123:J123"/>
    <mergeCell ref="K123:L123"/>
    <mergeCell ref="C120:F120"/>
    <mergeCell ref="H120:J120"/>
    <mergeCell ref="K120:L120"/>
    <mergeCell ref="C121:F121"/>
    <mergeCell ref="H121:J121"/>
    <mergeCell ref="K121:L121"/>
    <mergeCell ref="C118:F118"/>
    <mergeCell ref="H118:J118"/>
    <mergeCell ref="K118:L118"/>
    <mergeCell ref="C119:F119"/>
    <mergeCell ref="H119:J119"/>
    <mergeCell ref="K119:L119"/>
    <mergeCell ref="C116:F116"/>
    <mergeCell ref="H116:J116"/>
    <mergeCell ref="K116:L116"/>
    <mergeCell ref="C117:F117"/>
    <mergeCell ref="H117:J117"/>
    <mergeCell ref="K117:L117"/>
    <mergeCell ref="C114:F114"/>
    <mergeCell ref="H114:J114"/>
    <mergeCell ref="K114:L114"/>
    <mergeCell ref="C115:F115"/>
    <mergeCell ref="H115:J115"/>
    <mergeCell ref="K115:L115"/>
    <mergeCell ref="C112:F112"/>
    <mergeCell ref="H112:J112"/>
    <mergeCell ref="K112:L112"/>
    <mergeCell ref="C113:F113"/>
    <mergeCell ref="H113:J113"/>
    <mergeCell ref="K113:L113"/>
    <mergeCell ref="C110:F110"/>
    <mergeCell ref="H110:J110"/>
    <mergeCell ref="K110:L110"/>
    <mergeCell ref="C111:F111"/>
    <mergeCell ref="H111:J111"/>
    <mergeCell ref="K111:L111"/>
    <mergeCell ref="C108:F108"/>
    <mergeCell ref="H108:J108"/>
    <mergeCell ref="K108:L108"/>
    <mergeCell ref="C109:F109"/>
    <mergeCell ref="H109:J109"/>
    <mergeCell ref="K109:L109"/>
    <mergeCell ref="C106:F106"/>
    <mergeCell ref="H106:J106"/>
    <mergeCell ref="K106:L106"/>
    <mergeCell ref="C107:F107"/>
    <mergeCell ref="H107:J107"/>
    <mergeCell ref="K107:L107"/>
    <mergeCell ref="C104:F104"/>
    <mergeCell ref="H104:J104"/>
    <mergeCell ref="K104:L104"/>
    <mergeCell ref="C105:F105"/>
    <mergeCell ref="H105:J105"/>
    <mergeCell ref="K105:L105"/>
    <mergeCell ref="C102:F102"/>
    <mergeCell ref="H102:J102"/>
    <mergeCell ref="K102:L102"/>
    <mergeCell ref="C103:F103"/>
    <mergeCell ref="H103:J103"/>
    <mergeCell ref="K103:L103"/>
    <mergeCell ref="C100:F100"/>
    <mergeCell ref="H100:J100"/>
    <mergeCell ref="K100:L100"/>
    <mergeCell ref="C101:F101"/>
    <mergeCell ref="H101:J101"/>
    <mergeCell ref="K101:L101"/>
    <mergeCell ref="C98:F98"/>
    <mergeCell ref="H98:J98"/>
    <mergeCell ref="K98:L98"/>
    <mergeCell ref="C99:F99"/>
    <mergeCell ref="H99:J99"/>
    <mergeCell ref="K99:L99"/>
    <mergeCell ref="C96:F96"/>
    <mergeCell ref="H96:J96"/>
    <mergeCell ref="K96:L96"/>
    <mergeCell ref="C97:F97"/>
    <mergeCell ref="H97:J97"/>
    <mergeCell ref="K97:L97"/>
    <mergeCell ref="C94:F94"/>
    <mergeCell ref="H94:J94"/>
    <mergeCell ref="K94:L94"/>
    <mergeCell ref="C95:F95"/>
    <mergeCell ref="H95:J95"/>
    <mergeCell ref="K95:L95"/>
    <mergeCell ref="C92:F92"/>
    <mergeCell ref="H92:J92"/>
    <mergeCell ref="K92:L92"/>
    <mergeCell ref="C93:F93"/>
    <mergeCell ref="H93:J93"/>
    <mergeCell ref="K93:L93"/>
    <mergeCell ref="C90:F90"/>
    <mergeCell ref="H90:J90"/>
    <mergeCell ref="K90:L90"/>
    <mergeCell ref="C91:F91"/>
    <mergeCell ref="H91:J91"/>
    <mergeCell ref="K91:L91"/>
    <mergeCell ref="C88:F88"/>
    <mergeCell ref="H88:J88"/>
    <mergeCell ref="K88:L88"/>
    <mergeCell ref="C89:F89"/>
    <mergeCell ref="H89:J89"/>
    <mergeCell ref="K89:L89"/>
    <mergeCell ref="C86:F86"/>
    <mergeCell ref="H86:J86"/>
    <mergeCell ref="K86:L86"/>
    <mergeCell ref="C87:F87"/>
    <mergeCell ref="H87:J87"/>
    <mergeCell ref="K87:L87"/>
    <mergeCell ref="C84:F84"/>
    <mergeCell ref="H84:J84"/>
    <mergeCell ref="K84:L84"/>
    <mergeCell ref="C85:F85"/>
    <mergeCell ref="H85:J85"/>
    <mergeCell ref="K85:L85"/>
    <mergeCell ref="C82:F82"/>
    <mergeCell ref="H82:J82"/>
    <mergeCell ref="K82:L82"/>
    <mergeCell ref="C83:F83"/>
    <mergeCell ref="H83:J83"/>
    <mergeCell ref="K83:L83"/>
    <mergeCell ref="C80:F80"/>
    <mergeCell ref="H80:J80"/>
    <mergeCell ref="K80:L80"/>
    <mergeCell ref="C81:F81"/>
    <mergeCell ref="H81:J81"/>
    <mergeCell ref="K81:L81"/>
    <mergeCell ref="C78:F78"/>
    <mergeCell ref="H78:J78"/>
    <mergeCell ref="K78:L78"/>
    <mergeCell ref="C79:F79"/>
    <mergeCell ref="H79:J79"/>
    <mergeCell ref="K79:L79"/>
    <mergeCell ref="C76:F76"/>
    <mergeCell ref="H76:J76"/>
    <mergeCell ref="K76:L76"/>
    <mergeCell ref="C77:F77"/>
    <mergeCell ref="H77:J77"/>
    <mergeCell ref="K77:L77"/>
    <mergeCell ref="C74:F74"/>
    <mergeCell ref="H74:J74"/>
    <mergeCell ref="K74:L74"/>
    <mergeCell ref="C75:F75"/>
    <mergeCell ref="H75:J75"/>
    <mergeCell ref="K75:L75"/>
    <mergeCell ref="C72:F72"/>
    <mergeCell ref="H72:J72"/>
    <mergeCell ref="K72:L72"/>
    <mergeCell ref="C73:F73"/>
    <mergeCell ref="H73:J73"/>
    <mergeCell ref="K73:L73"/>
    <mergeCell ref="C70:F70"/>
    <mergeCell ref="H70:J70"/>
    <mergeCell ref="K70:L70"/>
    <mergeCell ref="C71:F71"/>
    <mergeCell ref="H71:J71"/>
    <mergeCell ref="K71:L71"/>
    <mergeCell ref="C68:F68"/>
    <mergeCell ref="H68:J68"/>
    <mergeCell ref="K68:L68"/>
    <mergeCell ref="C69:F69"/>
    <mergeCell ref="H69:J69"/>
    <mergeCell ref="K69:L69"/>
    <mergeCell ref="C66:F66"/>
    <mergeCell ref="H66:J66"/>
    <mergeCell ref="K66:L66"/>
    <mergeCell ref="C67:F67"/>
    <mergeCell ref="H67:J67"/>
    <mergeCell ref="K67:L67"/>
    <mergeCell ref="C64:F64"/>
    <mergeCell ref="H64:J64"/>
    <mergeCell ref="K64:L64"/>
    <mergeCell ref="C65:F65"/>
    <mergeCell ref="H65:J65"/>
    <mergeCell ref="K65:L65"/>
    <mergeCell ref="C62:F62"/>
    <mergeCell ref="H62:J62"/>
    <mergeCell ref="K62:L62"/>
    <mergeCell ref="C63:F63"/>
    <mergeCell ref="H63:J63"/>
    <mergeCell ref="K63:L63"/>
    <mergeCell ref="C60:F60"/>
    <mergeCell ref="H60:J60"/>
    <mergeCell ref="K60:L60"/>
    <mergeCell ref="C61:F61"/>
    <mergeCell ref="H61:J61"/>
    <mergeCell ref="K61:L61"/>
    <mergeCell ref="C58:F58"/>
    <mergeCell ref="H58:J58"/>
    <mergeCell ref="K58:L58"/>
    <mergeCell ref="C59:F59"/>
    <mergeCell ref="H59:J59"/>
    <mergeCell ref="K59:L59"/>
    <mergeCell ref="C56:F56"/>
    <mergeCell ref="H56:J56"/>
    <mergeCell ref="K56:L56"/>
    <mergeCell ref="C57:F57"/>
    <mergeCell ref="H57:J57"/>
    <mergeCell ref="K57:L57"/>
    <mergeCell ref="C54:F54"/>
    <mergeCell ref="H54:J54"/>
    <mergeCell ref="K54:L54"/>
    <mergeCell ref="C55:F55"/>
    <mergeCell ref="H55:J55"/>
    <mergeCell ref="K55:L55"/>
    <mergeCell ref="C52:F52"/>
    <mergeCell ref="H52:J52"/>
    <mergeCell ref="K52:L52"/>
    <mergeCell ref="C53:F53"/>
    <mergeCell ref="H53:J53"/>
    <mergeCell ref="K53:L53"/>
    <mergeCell ref="C50:F50"/>
    <mergeCell ref="H50:J50"/>
    <mergeCell ref="K50:L50"/>
    <mergeCell ref="C51:F51"/>
    <mergeCell ref="H51:J51"/>
    <mergeCell ref="K51:L51"/>
    <mergeCell ref="C48:F48"/>
    <mergeCell ref="H48:J48"/>
    <mergeCell ref="K48:L48"/>
    <mergeCell ref="C49:F49"/>
    <mergeCell ref="H49:J49"/>
    <mergeCell ref="K49:L49"/>
    <mergeCell ref="C46:F46"/>
    <mergeCell ref="H46:J46"/>
    <mergeCell ref="K46:L46"/>
    <mergeCell ref="C47:F47"/>
    <mergeCell ref="H47:J47"/>
    <mergeCell ref="K47:L47"/>
    <mergeCell ref="C44:F44"/>
    <mergeCell ref="H44:J44"/>
    <mergeCell ref="K44:L44"/>
    <mergeCell ref="C45:F45"/>
    <mergeCell ref="H45:J45"/>
    <mergeCell ref="K45:L45"/>
    <mergeCell ref="C42:F42"/>
    <mergeCell ref="H42:J42"/>
    <mergeCell ref="K42:L42"/>
    <mergeCell ref="C43:F43"/>
    <mergeCell ref="H43:J43"/>
    <mergeCell ref="K43:L43"/>
    <mergeCell ref="C40:F40"/>
    <mergeCell ref="H40:J40"/>
    <mergeCell ref="K40:L40"/>
    <mergeCell ref="C41:F41"/>
    <mergeCell ref="H41:J41"/>
    <mergeCell ref="K41:L41"/>
    <mergeCell ref="C38:F38"/>
    <mergeCell ref="H38:J38"/>
    <mergeCell ref="K38:L38"/>
    <mergeCell ref="C39:F39"/>
    <mergeCell ref="H39:J39"/>
    <mergeCell ref="K39:L39"/>
    <mergeCell ref="C36:F36"/>
    <mergeCell ref="H36:J36"/>
    <mergeCell ref="K36:L36"/>
    <mergeCell ref="C37:F37"/>
    <mergeCell ref="H37:J37"/>
    <mergeCell ref="K37:L37"/>
    <mergeCell ref="C34:F34"/>
    <mergeCell ref="H34:J34"/>
    <mergeCell ref="K34:L34"/>
    <mergeCell ref="C35:F35"/>
    <mergeCell ref="H35:J35"/>
    <mergeCell ref="K35:L35"/>
    <mergeCell ref="C32:F32"/>
    <mergeCell ref="H32:J32"/>
    <mergeCell ref="K32:L32"/>
    <mergeCell ref="C33:F33"/>
    <mergeCell ref="H33:J33"/>
    <mergeCell ref="K33:L33"/>
    <mergeCell ref="C30:F30"/>
    <mergeCell ref="H30:J30"/>
    <mergeCell ref="K30:L30"/>
    <mergeCell ref="C31:F31"/>
    <mergeCell ref="H31:J31"/>
    <mergeCell ref="K31:L31"/>
    <mergeCell ref="C28:F28"/>
    <mergeCell ref="H28:J28"/>
    <mergeCell ref="K28:L28"/>
    <mergeCell ref="C29:F29"/>
    <mergeCell ref="H29:J29"/>
    <mergeCell ref="K29:L29"/>
    <mergeCell ref="C26:F26"/>
    <mergeCell ref="H26:J26"/>
    <mergeCell ref="K26:L26"/>
    <mergeCell ref="C27:F27"/>
    <mergeCell ref="H27:J27"/>
    <mergeCell ref="K27:L27"/>
    <mergeCell ref="C24:F24"/>
    <mergeCell ref="H24:J24"/>
    <mergeCell ref="K24:L24"/>
    <mergeCell ref="C25:F25"/>
    <mergeCell ref="H25:J25"/>
    <mergeCell ref="K25:L25"/>
    <mergeCell ref="C22:F22"/>
    <mergeCell ref="H22:J22"/>
    <mergeCell ref="K22:L22"/>
    <mergeCell ref="C23:F23"/>
    <mergeCell ref="H23:J23"/>
    <mergeCell ref="K23:L23"/>
    <mergeCell ref="C20:F20"/>
    <mergeCell ref="H20:J20"/>
    <mergeCell ref="K20:L20"/>
    <mergeCell ref="C21:F21"/>
    <mergeCell ref="H21:J21"/>
    <mergeCell ref="K21:L21"/>
    <mergeCell ref="C18:F18"/>
    <mergeCell ref="H18:J18"/>
    <mergeCell ref="K18:L18"/>
    <mergeCell ref="C19:F19"/>
    <mergeCell ref="H19:J19"/>
    <mergeCell ref="K19:L19"/>
    <mergeCell ref="C16:F16"/>
    <mergeCell ref="H16:J16"/>
    <mergeCell ref="K16:L16"/>
    <mergeCell ref="C17:F17"/>
    <mergeCell ref="H17:J17"/>
    <mergeCell ref="K17:L17"/>
    <mergeCell ref="C14:F14"/>
    <mergeCell ref="H14:J14"/>
    <mergeCell ref="K14:L14"/>
    <mergeCell ref="C15:F15"/>
    <mergeCell ref="H15:J15"/>
    <mergeCell ref="K15:L15"/>
    <mergeCell ref="C12:F12"/>
    <mergeCell ref="H12:J12"/>
    <mergeCell ref="K12:L12"/>
    <mergeCell ref="C13:F13"/>
    <mergeCell ref="H13:J13"/>
    <mergeCell ref="K13:L13"/>
    <mergeCell ref="B10:F10"/>
    <mergeCell ref="H10:J10"/>
    <mergeCell ref="K10:L10"/>
    <mergeCell ref="C11:F11"/>
    <mergeCell ref="H11:J11"/>
    <mergeCell ref="K11:L11"/>
    <mergeCell ref="B2:F3"/>
    <mergeCell ref="H3:H4"/>
    <mergeCell ref="J3:K4"/>
    <mergeCell ref="B4:E5"/>
    <mergeCell ref="B6:D6"/>
    <mergeCell ref="D8:G8"/>
  </mergeCells>
  <pageMargins left="0" right="0" top="0" bottom="0.39375000000000004" header="0" footer="0"/>
  <pageSetup paperSize="0" orientation="portrait" horizontalDpi="0" verticalDpi="0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5E61-28C6-40AC-ACDB-A2EF55F7CF66}">
  <dimension ref="A1:F23"/>
  <sheetViews>
    <sheetView workbookViewId="0">
      <selection activeCell="F32" sqref="F32"/>
    </sheetView>
  </sheetViews>
  <sheetFormatPr defaultRowHeight="15" x14ac:dyDescent="0.25"/>
  <cols>
    <col min="1" max="1" width="30.5703125" customWidth="1"/>
    <col min="2" max="4" width="12" customWidth="1"/>
  </cols>
  <sheetData>
    <row r="1" spans="1:6" ht="43.5" customHeight="1" x14ac:dyDescent="0.25">
      <c r="A1" s="93" t="s">
        <v>0</v>
      </c>
      <c r="B1" s="18" t="s">
        <v>1</v>
      </c>
      <c r="C1" s="19" t="s">
        <v>2</v>
      </c>
      <c r="D1" s="18" t="s">
        <v>3</v>
      </c>
      <c r="E1" s="93" t="s">
        <v>4</v>
      </c>
      <c r="F1" s="93" t="s">
        <v>4</v>
      </c>
    </row>
    <row r="2" spans="1:6" ht="12.75" customHeight="1" x14ac:dyDescent="0.25">
      <c r="A2" s="94">
        <v>1</v>
      </c>
      <c r="B2" s="94">
        <v>2</v>
      </c>
      <c r="C2" s="94">
        <v>3</v>
      </c>
      <c r="D2" s="94">
        <v>4</v>
      </c>
      <c r="E2" s="95" t="s">
        <v>5</v>
      </c>
      <c r="F2" s="95" t="s">
        <v>6</v>
      </c>
    </row>
    <row r="3" spans="1:6" ht="12.75" customHeight="1" x14ac:dyDescent="0.25">
      <c r="A3" s="96" t="s">
        <v>218</v>
      </c>
      <c r="B3" s="97">
        <v>0</v>
      </c>
      <c r="C3" s="97">
        <v>0</v>
      </c>
      <c r="D3" s="98">
        <v>0</v>
      </c>
      <c r="E3" s="98"/>
      <c r="F3" s="98"/>
    </row>
    <row r="4" spans="1:6" ht="12.75" customHeight="1" x14ac:dyDescent="0.25">
      <c r="A4" s="96" t="s">
        <v>219</v>
      </c>
      <c r="B4" s="97"/>
      <c r="C4" s="97"/>
      <c r="D4" s="98"/>
      <c r="E4" s="98"/>
      <c r="F4" s="98"/>
    </row>
    <row r="5" spans="1:6" ht="12.75" customHeight="1" x14ac:dyDescent="0.25">
      <c r="A5" s="99" t="s">
        <v>220</v>
      </c>
      <c r="B5" s="97"/>
      <c r="C5" s="97"/>
      <c r="D5" s="98"/>
      <c r="E5" s="98"/>
      <c r="F5" s="98"/>
    </row>
    <row r="6" spans="1:6" ht="12.75" customHeight="1" x14ac:dyDescent="0.25">
      <c r="A6" s="100" t="s">
        <v>221</v>
      </c>
      <c r="B6" s="97"/>
      <c r="C6" s="97"/>
      <c r="D6" s="98"/>
      <c r="E6" s="98"/>
      <c r="F6" s="98"/>
    </row>
    <row r="7" spans="1:6" ht="12.75" customHeight="1" x14ac:dyDescent="0.25">
      <c r="A7" s="100"/>
      <c r="B7" s="97"/>
      <c r="C7" s="97"/>
      <c r="D7" s="98"/>
      <c r="E7" s="98"/>
      <c r="F7" s="98"/>
    </row>
    <row r="8" spans="1:6" ht="12.75" customHeight="1" x14ac:dyDescent="0.25">
      <c r="A8" s="96" t="s">
        <v>222</v>
      </c>
      <c r="B8" s="97"/>
      <c r="C8" s="97"/>
      <c r="D8" s="98"/>
      <c r="E8" s="98"/>
      <c r="F8" s="98"/>
    </row>
    <row r="9" spans="1:6" ht="12.75" customHeight="1" x14ac:dyDescent="0.25">
      <c r="A9" s="101" t="s">
        <v>223</v>
      </c>
      <c r="B9" s="97"/>
      <c r="C9" s="97"/>
      <c r="D9" s="98"/>
      <c r="E9" s="98"/>
      <c r="F9" s="98"/>
    </row>
    <row r="10" spans="1:6" ht="12.75" customHeight="1" x14ac:dyDescent="0.25">
      <c r="A10" s="96" t="s">
        <v>224</v>
      </c>
      <c r="B10" s="97"/>
      <c r="C10" s="97"/>
      <c r="D10" s="98"/>
      <c r="E10" s="98"/>
      <c r="F10" s="98"/>
    </row>
    <row r="11" spans="1:6" ht="12.75" customHeight="1" x14ac:dyDescent="0.25">
      <c r="A11" s="101" t="s">
        <v>225</v>
      </c>
      <c r="B11" s="97"/>
      <c r="C11" s="97"/>
      <c r="D11" s="98"/>
      <c r="E11" s="98"/>
      <c r="F11" s="98"/>
    </row>
    <row r="12" spans="1:6" ht="12.75" customHeight="1" x14ac:dyDescent="0.25">
      <c r="A12" s="102"/>
      <c r="B12" s="97"/>
      <c r="C12" s="97"/>
      <c r="D12" s="98"/>
      <c r="E12" s="98"/>
      <c r="F12" s="98"/>
    </row>
    <row r="13" spans="1:6" ht="12.75" customHeight="1" x14ac:dyDescent="0.25">
      <c r="A13" s="101"/>
      <c r="B13" s="97"/>
      <c r="C13" s="97"/>
      <c r="D13" s="98"/>
      <c r="E13" s="98"/>
      <c r="F13" s="98"/>
    </row>
    <row r="14" spans="1:6" ht="12.75" customHeight="1" x14ac:dyDescent="0.25">
      <c r="A14" s="96" t="s">
        <v>226</v>
      </c>
      <c r="B14" s="97"/>
      <c r="C14" s="97"/>
      <c r="D14" s="98"/>
      <c r="E14" s="98"/>
      <c r="F14" s="98"/>
    </row>
    <row r="15" spans="1:6" ht="12.75" customHeight="1" x14ac:dyDescent="0.25">
      <c r="A15" s="96" t="s">
        <v>219</v>
      </c>
      <c r="B15" s="97"/>
      <c r="C15" s="97"/>
      <c r="D15" s="98"/>
      <c r="E15" s="98"/>
      <c r="F15" s="98"/>
    </row>
    <row r="16" spans="1:6" ht="12.75" customHeight="1" x14ac:dyDescent="0.25">
      <c r="A16" s="99" t="s">
        <v>220</v>
      </c>
      <c r="B16" s="97"/>
      <c r="C16" s="97"/>
      <c r="D16" s="98"/>
      <c r="E16" s="98"/>
      <c r="F16" s="98"/>
    </row>
    <row r="17" spans="1:6" ht="12.75" customHeight="1" x14ac:dyDescent="0.25">
      <c r="A17" s="100" t="s">
        <v>221</v>
      </c>
      <c r="B17" s="97"/>
      <c r="C17" s="97"/>
      <c r="D17" s="98"/>
      <c r="E17" s="98"/>
      <c r="F17" s="98"/>
    </row>
    <row r="18" spans="1:6" ht="12.75" customHeight="1" x14ac:dyDescent="0.25">
      <c r="A18" s="100" t="s">
        <v>227</v>
      </c>
      <c r="B18" s="97"/>
      <c r="C18" s="97"/>
      <c r="D18" s="98"/>
      <c r="E18" s="98"/>
      <c r="F18" s="98"/>
    </row>
    <row r="19" spans="1:6" ht="12.75" customHeight="1" x14ac:dyDescent="0.25">
      <c r="A19" s="96" t="s">
        <v>222</v>
      </c>
      <c r="B19" s="97"/>
      <c r="C19" s="97"/>
      <c r="D19" s="98"/>
      <c r="E19" s="98"/>
      <c r="F19" s="98"/>
    </row>
    <row r="20" spans="1:6" ht="12.75" customHeight="1" x14ac:dyDescent="0.25">
      <c r="A20" s="101" t="s">
        <v>223</v>
      </c>
      <c r="B20" s="97"/>
      <c r="C20" s="97"/>
      <c r="D20" s="98"/>
      <c r="E20" s="98"/>
      <c r="F20" s="98"/>
    </row>
    <row r="21" spans="1:6" ht="12.75" customHeight="1" x14ac:dyDescent="0.25">
      <c r="A21" s="96" t="s">
        <v>224</v>
      </c>
      <c r="B21" s="97"/>
      <c r="C21" s="97"/>
      <c r="D21" s="98"/>
      <c r="E21" s="98"/>
      <c r="F21" s="98"/>
    </row>
    <row r="22" spans="1:6" ht="12.75" customHeight="1" x14ac:dyDescent="0.25">
      <c r="A22" s="101" t="s">
        <v>225</v>
      </c>
      <c r="B22" s="97"/>
      <c r="C22" s="97"/>
      <c r="D22" s="98"/>
      <c r="E22" s="98"/>
      <c r="F22" s="98"/>
    </row>
    <row r="23" spans="1:6" ht="12.75" customHeight="1" x14ac:dyDescent="0.25">
      <c r="A23" s="102"/>
      <c r="B23" s="97"/>
      <c r="C23" s="97"/>
      <c r="D23" s="98"/>
      <c r="E23" s="98"/>
      <c r="F23" s="9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3E924-E308-4059-B939-F2D98107A73C}">
  <dimension ref="A6:D10"/>
  <sheetViews>
    <sheetView workbookViewId="0">
      <selection activeCell="G22" sqref="G22"/>
    </sheetView>
  </sheetViews>
  <sheetFormatPr defaultRowHeight="15" x14ac:dyDescent="0.25"/>
  <cols>
    <col min="1" max="1" width="22.85546875" customWidth="1"/>
    <col min="2" max="2" width="16.42578125" customWidth="1"/>
    <col min="3" max="3" width="20.85546875" customWidth="1"/>
    <col min="4" max="4" width="9.140625" style="188"/>
  </cols>
  <sheetData>
    <row r="6" spans="1:4" ht="32.25" customHeight="1" x14ac:dyDescent="0.25">
      <c r="A6" s="176" t="s">
        <v>0</v>
      </c>
      <c r="B6" s="177" t="s">
        <v>2</v>
      </c>
      <c r="C6" s="178" t="s">
        <v>3</v>
      </c>
      <c r="D6" s="179" t="s">
        <v>4</v>
      </c>
    </row>
    <row r="7" spans="1:4" x14ac:dyDescent="0.25">
      <c r="A7" s="176" t="s">
        <v>123</v>
      </c>
      <c r="B7" s="180">
        <f>B8</f>
        <v>53883074.43</v>
      </c>
      <c r="C7" s="180">
        <f t="shared" ref="B7:C9" si="0">C8</f>
        <v>28523787.32</v>
      </c>
      <c r="D7" s="186">
        <f>C7/B7*100</f>
        <v>52.936451050237523</v>
      </c>
    </row>
    <row r="8" spans="1:4" ht="14.25" customHeight="1" x14ac:dyDescent="0.25">
      <c r="A8" s="181" t="s">
        <v>124</v>
      </c>
      <c r="B8" s="182">
        <f t="shared" si="0"/>
        <v>53883074.43</v>
      </c>
      <c r="C8" s="182">
        <f>C9</f>
        <v>28523787.32</v>
      </c>
      <c r="D8" s="187">
        <f t="shared" ref="D8:D9" si="1">C8/B8*100</f>
        <v>52.936451050237523</v>
      </c>
    </row>
    <row r="9" spans="1:4" ht="39" customHeight="1" x14ac:dyDescent="0.25">
      <c r="A9" s="181" t="s">
        <v>125</v>
      </c>
      <c r="B9" s="183">
        <f t="shared" si="0"/>
        <v>53883074.43</v>
      </c>
      <c r="C9" s="183">
        <f>C10</f>
        <v>28523787.32</v>
      </c>
      <c r="D9" s="187">
        <f t="shared" si="1"/>
        <v>52.936451050237523</v>
      </c>
    </row>
    <row r="10" spans="1:4" ht="35.25" customHeight="1" x14ac:dyDescent="0.25">
      <c r="A10" s="184" t="s">
        <v>126</v>
      </c>
      <c r="B10" s="183">
        <f>+'Prihodi i rashodi prema izvoru'!G11</f>
        <v>53883074.43</v>
      </c>
      <c r="C10" s="185">
        <v>28523787.32</v>
      </c>
      <c r="D10" s="187">
        <f>C10/B10*100</f>
        <v>52.936451050237523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03FD-7A6B-4FA4-BC1F-47B1B6F66F94}">
  <dimension ref="A5:H15"/>
  <sheetViews>
    <sheetView workbookViewId="0">
      <selection activeCell="D12" sqref="D12"/>
    </sheetView>
  </sheetViews>
  <sheetFormatPr defaultRowHeight="15" x14ac:dyDescent="0.25"/>
  <cols>
    <col min="1" max="3" width="6" customWidth="1"/>
    <col min="4" max="4" width="35.140625" customWidth="1"/>
    <col min="5" max="7" width="16.42578125" customWidth="1"/>
  </cols>
  <sheetData>
    <row r="5" spans="1:8" ht="38.25" customHeight="1" x14ac:dyDescent="0.25">
      <c r="A5" s="314" t="s">
        <v>0</v>
      </c>
      <c r="B5" s="315"/>
      <c r="C5" s="315"/>
      <c r="D5" s="316"/>
      <c r="E5" s="18" t="s">
        <v>1</v>
      </c>
      <c r="F5" s="19" t="s">
        <v>2</v>
      </c>
      <c r="G5" s="18" t="s">
        <v>3</v>
      </c>
      <c r="H5" s="20" t="s">
        <v>4</v>
      </c>
    </row>
    <row r="6" spans="1:8" ht="14.25" customHeight="1" x14ac:dyDescent="0.25">
      <c r="A6" s="204">
        <v>8</v>
      </c>
      <c r="B6" s="205"/>
      <c r="C6" s="205"/>
      <c r="D6" s="205" t="s">
        <v>127</v>
      </c>
      <c r="E6" s="229">
        <f>SUM(E7)</f>
        <v>0</v>
      </c>
      <c r="F6" s="229">
        <f t="shared" ref="F6:G8" si="0">SUM(F7)</f>
        <v>0</v>
      </c>
      <c r="G6" s="229">
        <f t="shared" si="0"/>
        <v>0</v>
      </c>
      <c r="H6" s="206"/>
    </row>
    <row r="7" spans="1:8" ht="14.25" customHeight="1" x14ac:dyDescent="0.25">
      <c r="A7" s="207"/>
      <c r="B7" s="208">
        <v>84</v>
      </c>
      <c r="C7" s="209"/>
      <c r="D7" s="210" t="s">
        <v>128</v>
      </c>
      <c r="E7" s="230">
        <f>SUM(E8)</f>
        <v>0</v>
      </c>
      <c r="F7" s="230">
        <v>0</v>
      </c>
      <c r="G7" s="230">
        <f t="shared" si="0"/>
        <v>0</v>
      </c>
      <c r="H7" s="206"/>
    </row>
    <row r="8" spans="1:8" ht="26.25" customHeight="1" x14ac:dyDescent="0.25">
      <c r="A8" s="207"/>
      <c r="B8" s="211"/>
      <c r="C8" s="207">
        <v>842</v>
      </c>
      <c r="D8" s="212" t="s">
        <v>129</v>
      </c>
      <c r="E8" s="231">
        <f>SUM(E9)</f>
        <v>0</v>
      </c>
      <c r="F8" s="231">
        <v>0</v>
      </c>
      <c r="G8" s="231">
        <f t="shared" si="0"/>
        <v>0</v>
      </c>
      <c r="H8" s="206"/>
    </row>
    <row r="9" spans="1:8" ht="27" customHeight="1" x14ac:dyDescent="0.25">
      <c r="A9" s="213"/>
      <c r="B9" s="213"/>
      <c r="C9" s="214">
        <v>8422</v>
      </c>
      <c r="D9" s="215" t="s">
        <v>130</v>
      </c>
      <c r="E9" s="232">
        <v>0</v>
      </c>
      <c r="F9" s="232">
        <v>0</v>
      </c>
      <c r="G9" s="233">
        <v>0</v>
      </c>
      <c r="H9" s="216"/>
    </row>
    <row r="10" spans="1:8" ht="14.25" customHeight="1" x14ac:dyDescent="0.25">
      <c r="A10" s="217"/>
      <c r="B10" s="218">
        <v>81</v>
      </c>
      <c r="C10" s="219"/>
      <c r="D10" s="220" t="s">
        <v>131</v>
      </c>
      <c r="E10" s="234">
        <f>SUM(E6)</f>
        <v>0</v>
      </c>
      <c r="F10" s="234">
        <f t="shared" ref="F10:G10" si="1">SUM(F6)</f>
        <v>0</v>
      </c>
      <c r="G10" s="234">
        <f t="shared" si="1"/>
        <v>0</v>
      </c>
      <c r="H10" s="206"/>
    </row>
    <row r="11" spans="1:8" ht="14.25" customHeight="1" x14ac:dyDescent="0.25">
      <c r="A11" s="207">
        <v>5</v>
      </c>
      <c r="B11" s="221"/>
      <c r="C11" s="222"/>
      <c r="D11" s="223" t="s">
        <v>132</v>
      </c>
      <c r="E11" s="235">
        <f>SUM(E12)</f>
        <v>220000</v>
      </c>
      <c r="F11" s="235">
        <f t="shared" ref="F11:G13" si="2">SUM(F12)</f>
        <v>216427.15</v>
      </c>
      <c r="G11" s="235">
        <f t="shared" si="2"/>
        <v>216427.15</v>
      </c>
      <c r="H11" s="206">
        <f>+G11/F11*100</f>
        <v>100</v>
      </c>
    </row>
    <row r="12" spans="1:8" ht="30" customHeight="1" x14ac:dyDescent="0.25">
      <c r="A12" s="225"/>
      <c r="B12" s="225">
        <v>54</v>
      </c>
      <c r="C12" s="222"/>
      <c r="D12" s="223" t="s">
        <v>133</v>
      </c>
      <c r="E12" s="235">
        <f>SUM(E13)</f>
        <v>220000</v>
      </c>
      <c r="F12" s="235">
        <f>SUM(F13)</f>
        <v>216427.15</v>
      </c>
      <c r="G12" s="235">
        <f t="shared" si="2"/>
        <v>216427.15</v>
      </c>
      <c r="H12" s="206">
        <f t="shared" ref="H12:H14" si="3">+G12/F12*100</f>
        <v>100</v>
      </c>
    </row>
    <row r="13" spans="1:8" ht="39" customHeight="1" x14ac:dyDescent="0.25">
      <c r="A13" s="225"/>
      <c r="B13" s="225"/>
      <c r="C13" s="222">
        <v>543</v>
      </c>
      <c r="D13" s="224" t="s">
        <v>463</v>
      </c>
      <c r="E13" s="235">
        <f>SUM(E14)</f>
        <v>220000</v>
      </c>
      <c r="F13" s="235">
        <f>SUM(F14)</f>
        <v>216427.15</v>
      </c>
      <c r="G13" s="235">
        <f t="shared" si="2"/>
        <v>216427.15</v>
      </c>
      <c r="H13" s="206">
        <f t="shared" si="3"/>
        <v>100</v>
      </c>
    </row>
    <row r="14" spans="1:8" ht="27.75" customHeight="1" x14ac:dyDescent="0.25">
      <c r="A14" s="226"/>
      <c r="B14" s="226"/>
      <c r="C14" s="227">
        <v>54313</v>
      </c>
      <c r="D14" s="228" t="s">
        <v>463</v>
      </c>
      <c r="E14" s="236">
        <v>220000</v>
      </c>
      <c r="F14" s="236">
        <v>216427.15</v>
      </c>
      <c r="G14" s="237">
        <v>216427.15</v>
      </c>
      <c r="H14" s="206">
        <f t="shared" si="3"/>
        <v>100</v>
      </c>
    </row>
    <row r="15" spans="1:8" ht="14.25" customHeight="1" x14ac:dyDescent="0.25"/>
  </sheetData>
  <mergeCells count="1">
    <mergeCell ref="A5:D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01AC-E444-43BE-840A-3ADE01602E5F}">
  <dimension ref="A1:L351"/>
  <sheetViews>
    <sheetView showGridLines="0" zoomScale="85" zoomScaleNormal="85" workbookViewId="0">
      <pane ySplit="1" topLeftCell="A2" activePane="bottomLeft" state="frozenSplit"/>
      <selection pane="bottomLeft" activeCell="K16" sqref="K16"/>
    </sheetView>
  </sheetViews>
  <sheetFormatPr defaultRowHeight="12.75" x14ac:dyDescent="0.2"/>
  <cols>
    <col min="1" max="1" width="11.5703125" style="133" customWidth="1"/>
    <col min="2" max="2" width="14.28515625" style="133" customWidth="1"/>
    <col min="3" max="3" width="6.28515625" style="133" customWidth="1"/>
    <col min="4" max="4" width="4" style="133" customWidth="1"/>
    <col min="5" max="5" width="4.85546875" style="133" customWidth="1"/>
    <col min="6" max="8" width="12.5703125" style="133" customWidth="1"/>
    <col min="9" max="9" width="13.42578125" style="133" bestFit="1" customWidth="1"/>
    <col min="10" max="256" width="9.140625" style="133"/>
    <col min="257" max="257" width="11.5703125" style="133" customWidth="1"/>
    <col min="258" max="258" width="14.28515625" style="133" customWidth="1"/>
    <col min="259" max="259" width="6.28515625" style="133" customWidth="1"/>
    <col min="260" max="260" width="4" style="133" customWidth="1"/>
    <col min="261" max="261" width="4.85546875" style="133" customWidth="1"/>
    <col min="262" max="264" width="12.5703125" style="133" customWidth="1"/>
    <col min="265" max="512" width="9.140625" style="133"/>
    <col min="513" max="513" width="11.5703125" style="133" customWidth="1"/>
    <col min="514" max="514" width="14.28515625" style="133" customWidth="1"/>
    <col min="515" max="515" width="6.28515625" style="133" customWidth="1"/>
    <col min="516" max="516" width="4" style="133" customWidth="1"/>
    <col min="517" max="517" width="4.85546875" style="133" customWidth="1"/>
    <col min="518" max="520" width="12.5703125" style="133" customWidth="1"/>
    <col min="521" max="768" width="9.140625" style="133"/>
    <col min="769" max="769" width="11.5703125" style="133" customWidth="1"/>
    <col min="770" max="770" width="14.28515625" style="133" customWidth="1"/>
    <col min="771" max="771" width="6.28515625" style="133" customWidth="1"/>
    <col min="772" max="772" width="4" style="133" customWidth="1"/>
    <col min="773" max="773" width="4.85546875" style="133" customWidth="1"/>
    <col min="774" max="776" width="12.5703125" style="133" customWidth="1"/>
    <col min="777" max="1024" width="9.140625" style="133"/>
    <col min="1025" max="1025" width="11.5703125" style="133" customWidth="1"/>
    <col min="1026" max="1026" width="14.28515625" style="133" customWidth="1"/>
    <col min="1027" max="1027" width="6.28515625" style="133" customWidth="1"/>
    <col min="1028" max="1028" width="4" style="133" customWidth="1"/>
    <col min="1029" max="1029" width="4.85546875" style="133" customWidth="1"/>
    <col min="1030" max="1032" width="12.5703125" style="133" customWidth="1"/>
    <col min="1033" max="1280" width="9.140625" style="133"/>
    <col min="1281" max="1281" width="11.5703125" style="133" customWidth="1"/>
    <col min="1282" max="1282" width="14.28515625" style="133" customWidth="1"/>
    <col min="1283" max="1283" width="6.28515625" style="133" customWidth="1"/>
    <col min="1284" max="1284" width="4" style="133" customWidth="1"/>
    <col min="1285" max="1285" width="4.85546875" style="133" customWidth="1"/>
    <col min="1286" max="1288" width="12.5703125" style="133" customWidth="1"/>
    <col min="1289" max="1536" width="9.140625" style="133"/>
    <col min="1537" max="1537" width="11.5703125" style="133" customWidth="1"/>
    <col min="1538" max="1538" width="14.28515625" style="133" customWidth="1"/>
    <col min="1539" max="1539" width="6.28515625" style="133" customWidth="1"/>
    <col min="1540" max="1540" width="4" style="133" customWidth="1"/>
    <col min="1541" max="1541" width="4.85546875" style="133" customWidth="1"/>
    <col min="1542" max="1544" width="12.5703125" style="133" customWidth="1"/>
    <col min="1545" max="1792" width="9.140625" style="133"/>
    <col min="1793" max="1793" width="11.5703125" style="133" customWidth="1"/>
    <col min="1794" max="1794" width="14.28515625" style="133" customWidth="1"/>
    <col min="1795" max="1795" width="6.28515625" style="133" customWidth="1"/>
    <col min="1796" max="1796" width="4" style="133" customWidth="1"/>
    <col min="1797" max="1797" width="4.85546875" style="133" customWidth="1"/>
    <col min="1798" max="1800" width="12.5703125" style="133" customWidth="1"/>
    <col min="1801" max="2048" width="9.140625" style="133"/>
    <col min="2049" max="2049" width="11.5703125" style="133" customWidth="1"/>
    <col min="2050" max="2050" width="14.28515625" style="133" customWidth="1"/>
    <col min="2051" max="2051" width="6.28515625" style="133" customWidth="1"/>
    <col min="2052" max="2052" width="4" style="133" customWidth="1"/>
    <col min="2053" max="2053" width="4.85546875" style="133" customWidth="1"/>
    <col min="2054" max="2056" width="12.5703125" style="133" customWidth="1"/>
    <col min="2057" max="2304" width="9.140625" style="133"/>
    <col min="2305" max="2305" width="11.5703125" style="133" customWidth="1"/>
    <col min="2306" max="2306" width="14.28515625" style="133" customWidth="1"/>
    <col min="2307" max="2307" width="6.28515625" style="133" customWidth="1"/>
    <col min="2308" max="2308" width="4" style="133" customWidth="1"/>
    <col min="2309" max="2309" width="4.85546875" style="133" customWidth="1"/>
    <col min="2310" max="2312" width="12.5703125" style="133" customWidth="1"/>
    <col min="2313" max="2560" width="9.140625" style="133"/>
    <col min="2561" max="2561" width="11.5703125" style="133" customWidth="1"/>
    <col min="2562" max="2562" width="14.28515625" style="133" customWidth="1"/>
    <col min="2563" max="2563" width="6.28515625" style="133" customWidth="1"/>
    <col min="2564" max="2564" width="4" style="133" customWidth="1"/>
    <col min="2565" max="2565" width="4.85546875" style="133" customWidth="1"/>
    <col min="2566" max="2568" width="12.5703125" style="133" customWidth="1"/>
    <col min="2569" max="2816" width="9.140625" style="133"/>
    <col min="2817" max="2817" width="11.5703125" style="133" customWidth="1"/>
    <col min="2818" max="2818" width="14.28515625" style="133" customWidth="1"/>
    <col min="2819" max="2819" width="6.28515625" style="133" customWidth="1"/>
    <col min="2820" max="2820" width="4" style="133" customWidth="1"/>
    <col min="2821" max="2821" width="4.85546875" style="133" customWidth="1"/>
    <col min="2822" max="2824" width="12.5703125" style="133" customWidth="1"/>
    <col min="2825" max="3072" width="9.140625" style="133"/>
    <col min="3073" max="3073" width="11.5703125" style="133" customWidth="1"/>
    <col min="3074" max="3074" width="14.28515625" style="133" customWidth="1"/>
    <col min="3075" max="3075" width="6.28515625" style="133" customWidth="1"/>
    <col min="3076" max="3076" width="4" style="133" customWidth="1"/>
    <col min="3077" max="3077" width="4.85546875" style="133" customWidth="1"/>
    <col min="3078" max="3080" width="12.5703125" style="133" customWidth="1"/>
    <col min="3081" max="3328" width="9.140625" style="133"/>
    <col min="3329" max="3329" width="11.5703125" style="133" customWidth="1"/>
    <col min="3330" max="3330" width="14.28515625" style="133" customWidth="1"/>
    <col min="3331" max="3331" width="6.28515625" style="133" customWidth="1"/>
    <col min="3332" max="3332" width="4" style="133" customWidth="1"/>
    <col min="3333" max="3333" width="4.85546875" style="133" customWidth="1"/>
    <col min="3334" max="3336" width="12.5703125" style="133" customWidth="1"/>
    <col min="3337" max="3584" width="9.140625" style="133"/>
    <col min="3585" max="3585" width="11.5703125" style="133" customWidth="1"/>
    <col min="3586" max="3586" width="14.28515625" style="133" customWidth="1"/>
    <col min="3587" max="3587" width="6.28515625" style="133" customWidth="1"/>
    <col min="3588" max="3588" width="4" style="133" customWidth="1"/>
    <col min="3589" max="3589" width="4.85546875" style="133" customWidth="1"/>
    <col min="3590" max="3592" width="12.5703125" style="133" customWidth="1"/>
    <col min="3593" max="3840" width="9.140625" style="133"/>
    <col min="3841" max="3841" width="11.5703125" style="133" customWidth="1"/>
    <col min="3842" max="3842" width="14.28515625" style="133" customWidth="1"/>
    <col min="3843" max="3843" width="6.28515625" style="133" customWidth="1"/>
    <col min="3844" max="3844" width="4" style="133" customWidth="1"/>
    <col min="3845" max="3845" width="4.85546875" style="133" customWidth="1"/>
    <col min="3846" max="3848" width="12.5703125" style="133" customWidth="1"/>
    <col min="3849" max="4096" width="9.140625" style="133"/>
    <col min="4097" max="4097" width="11.5703125" style="133" customWidth="1"/>
    <col min="4098" max="4098" width="14.28515625" style="133" customWidth="1"/>
    <col min="4099" max="4099" width="6.28515625" style="133" customWidth="1"/>
    <col min="4100" max="4100" width="4" style="133" customWidth="1"/>
    <col min="4101" max="4101" width="4.85546875" style="133" customWidth="1"/>
    <col min="4102" max="4104" width="12.5703125" style="133" customWidth="1"/>
    <col min="4105" max="4352" width="9.140625" style="133"/>
    <col min="4353" max="4353" width="11.5703125" style="133" customWidth="1"/>
    <col min="4354" max="4354" width="14.28515625" style="133" customWidth="1"/>
    <col min="4355" max="4355" width="6.28515625" style="133" customWidth="1"/>
    <col min="4356" max="4356" width="4" style="133" customWidth="1"/>
    <col min="4357" max="4357" width="4.85546875" style="133" customWidth="1"/>
    <col min="4358" max="4360" width="12.5703125" style="133" customWidth="1"/>
    <col min="4361" max="4608" width="9.140625" style="133"/>
    <col min="4609" max="4609" width="11.5703125" style="133" customWidth="1"/>
    <col min="4610" max="4610" width="14.28515625" style="133" customWidth="1"/>
    <col min="4611" max="4611" width="6.28515625" style="133" customWidth="1"/>
    <col min="4612" max="4612" width="4" style="133" customWidth="1"/>
    <col min="4613" max="4613" width="4.85546875" style="133" customWidth="1"/>
    <col min="4614" max="4616" width="12.5703125" style="133" customWidth="1"/>
    <col min="4617" max="4864" width="9.140625" style="133"/>
    <col min="4865" max="4865" width="11.5703125" style="133" customWidth="1"/>
    <col min="4866" max="4866" width="14.28515625" style="133" customWidth="1"/>
    <col min="4867" max="4867" width="6.28515625" style="133" customWidth="1"/>
    <col min="4868" max="4868" width="4" style="133" customWidth="1"/>
    <col min="4869" max="4869" width="4.85546875" style="133" customWidth="1"/>
    <col min="4870" max="4872" width="12.5703125" style="133" customWidth="1"/>
    <col min="4873" max="5120" width="9.140625" style="133"/>
    <col min="5121" max="5121" width="11.5703125" style="133" customWidth="1"/>
    <col min="5122" max="5122" width="14.28515625" style="133" customWidth="1"/>
    <col min="5123" max="5123" width="6.28515625" style="133" customWidth="1"/>
    <col min="5124" max="5124" width="4" style="133" customWidth="1"/>
    <col min="5125" max="5125" width="4.85546875" style="133" customWidth="1"/>
    <col min="5126" max="5128" width="12.5703125" style="133" customWidth="1"/>
    <col min="5129" max="5376" width="9.140625" style="133"/>
    <col min="5377" max="5377" width="11.5703125" style="133" customWidth="1"/>
    <col min="5378" max="5378" width="14.28515625" style="133" customWidth="1"/>
    <col min="5379" max="5379" width="6.28515625" style="133" customWidth="1"/>
    <col min="5380" max="5380" width="4" style="133" customWidth="1"/>
    <col min="5381" max="5381" width="4.85546875" style="133" customWidth="1"/>
    <col min="5382" max="5384" width="12.5703125" style="133" customWidth="1"/>
    <col min="5385" max="5632" width="9.140625" style="133"/>
    <col min="5633" max="5633" width="11.5703125" style="133" customWidth="1"/>
    <col min="5634" max="5634" width="14.28515625" style="133" customWidth="1"/>
    <col min="5635" max="5635" width="6.28515625" style="133" customWidth="1"/>
    <col min="5636" max="5636" width="4" style="133" customWidth="1"/>
    <col min="5637" max="5637" width="4.85546875" style="133" customWidth="1"/>
    <col min="5638" max="5640" width="12.5703125" style="133" customWidth="1"/>
    <col min="5641" max="5888" width="9.140625" style="133"/>
    <col min="5889" max="5889" width="11.5703125" style="133" customWidth="1"/>
    <col min="5890" max="5890" width="14.28515625" style="133" customWidth="1"/>
    <col min="5891" max="5891" width="6.28515625" style="133" customWidth="1"/>
    <col min="5892" max="5892" width="4" style="133" customWidth="1"/>
    <col min="5893" max="5893" width="4.85546875" style="133" customWidth="1"/>
    <col min="5894" max="5896" width="12.5703125" style="133" customWidth="1"/>
    <col min="5897" max="6144" width="9.140625" style="133"/>
    <col min="6145" max="6145" width="11.5703125" style="133" customWidth="1"/>
    <col min="6146" max="6146" width="14.28515625" style="133" customWidth="1"/>
    <col min="6147" max="6147" width="6.28515625" style="133" customWidth="1"/>
    <col min="6148" max="6148" width="4" style="133" customWidth="1"/>
    <col min="6149" max="6149" width="4.85546875" style="133" customWidth="1"/>
    <col min="6150" max="6152" width="12.5703125" style="133" customWidth="1"/>
    <col min="6153" max="6400" width="9.140625" style="133"/>
    <col min="6401" max="6401" width="11.5703125" style="133" customWidth="1"/>
    <col min="6402" max="6402" width="14.28515625" style="133" customWidth="1"/>
    <col min="6403" max="6403" width="6.28515625" style="133" customWidth="1"/>
    <col min="6404" max="6404" width="4" style="133" customWidth="1"/>
    <col min="6405" max="6405" width="4.85546875" style="133" customWidth="1"/>
    <col min="6406" max="6408" width="12.5703125" style="133" customWidth="1"/>
    <col min="6409" max="6656" width="9.140625" style="133"/>
    <col min="6657" max="6657" width="11.5703125" style="133" customWidth="1"/>
    <col min="6658" max="6658" width="14.28515625" style="133" customWidth="1"/>
    <col min="6659" max="6659" width="6.28515625" style="133" customWidth="1"/>
    <col min="6660" max="6660" width="4" style="133" customWidth="1"/>
    <col min="6661" max="6661" width="4.85546875" style="133" customWidth="1"/>
    <col min="6662" max="6664" width="12.5703125" style="133" customWidth="1"/>
    <col min="6665" max="6912" width="9.140625" style="133"/>
    <col min="6913" max="6913" width="11.5703125" style="133" customWidth="1"/>
    <col min="6914" max="6914" width="14.28515625" style="133" customWidth="1"/>
    <col min="6915" max="6915" width="6.28515625" style="133" customWidth="1"/>
    <col min="6916" max="6916" width="4" style="133" customWidth="1"/>
    <col min="6917" max="6917" width="4.85546875" style="133" customWidth="1"/>
    <col min="6918" max="6920" width="12.5703125" style="133" customWidth="1"/>
    <col min="6921" max="7168" width="9.140625" style="133"/>
    <col min="7169" max="7169" width="11.5703125" style="133" customWidth="1"/>
    <col min="7170" max="7170" width="14.28515625" style="133" customWidth="1"/>
    <col min="7171" max="7171" width="6.28515625" style="133" customWidth="1"/>
    <col min="7172" max="7172" width="4" style="133" customWidth="1"/>
    <col min="7173" max="7173" width="4.85546875" style="133" customWidth="1"/>
    <col min="7174" max="7176" width="12.5703125" style="133" customWidth="1"/>
    <col min="7177" max="7424" width="9.140625" style="133"/>
    <col min="7425" max="7425" width="11.5703125" style="133" customWidth="1"/>
    <col min="7426" max="7426" width="14.28515625" style="133" customWidth="1"/>
    <col min="7427" max="7427" width="6.28515625" style="133" customWidth="1"/>
    <col min="7428" max="7428" width="4" style="133" customWidth="1"/>
    <col min="7429" max="7429" width="4.85546875" style="133" customWidth="1"/>
    <col min="7430" max="7432" width="12.5703125" style="133" customWidth="1"/>
    <col min="7433" max="7680" width="9.140625" style="133"/>
    <col min="7681" max="7681" width="11.5703125" style="133" customWidth="1"/>
    <col min="7682" max="7682" width="14.28515625" style="133" customWidth="1"/>
    <col min="7683" max="7683" width="6.28515625" style="133" customWidth="1"/>
    <col min="7684" max="7684" width="4" style="133" customWidth="1"/>
    <col min="7685" max="7685" width="4.85546875" style="133" customWidth="1"/>
    <col min="7686" max="7688" width="12.5703125" style="133" customWidth="1"/>
    <col min="7689" max="7936" width="9.140625" style="133"/>
    <col min="7937" max="7937" width="11.5703125" style="133" customWidth="1"/>
    <col min="7938" max="7938" width="14.28515625" style="133" customWidth="1"/>
    <col min="7939" max="7939" width="6.28515625" style="133" customWidth="1"/>
    <col min="7940" max="7940" width="4" style="133" customWidth="1"/>
    <col min="7941" max="7941" width="4.85546875" style="133" customWidth="1"/>
    <col min="7942" max="7944" width="12.5703125" style="133" customWidth="1"/>
    <col min="7945" max="8192" width="9.140625" style="133"/>
    <col min="8193" max="8193" width="11.5703125" style="133" customWidth="1"/>
    <col min="8194" max="8194" width="14.28515625" style="133" customWidth="1"/>
    <col min="8195" max="8195" width="6.28515625" style="133" customWidth="1"/>
    <col min="8196" max="8196" width="4" style="133" customWidth="1"/>
    <col min="8197" max="8197" width="4.85546875" style="133" customWidth="1"/>
    <col min="8198" max="8200" width="12.5703125" style="133" customWidth="1"/>
    <col min="8201" max="8448" width="9.140625" style="133"/>
    <col min="8449" max="8449" width="11.5703125" style="133" customWidth="1"/>
    <col min="8450" max="8450" width="14.28515625" style="133" customWidth="1"/>
    <col min="8451" max="8451" width="6.28515625" style="133" customWidth="1"/>
    <col min="8452" max="8452" width="4" style="133" customWidth="1"/>
    <col min="8453" max="8453" width="4.85546875" style="133" customWidth="1"/>
    <col min="8454" max="8456" width="12.5703125" style="133" customWidth="1"/>
    <col min="8457" max="8704" width="9.140625" style="133"/>
    <col min="8705" max="8705" width="11.5703125" style="133" customWidth="1"/>
    <col min="8706" max="8706" width="14.28515625" style="133" customWidth="1"/>
    <col min="8707" max="8707" width="6.28515625" style="133" customWidth="1"/>
    <col min="8708" max="8708" width="4" style="133" customWidth="1"/>
    <col min="8709" max="8709" width="4.85546875" style="133" customWidth="1"/>
    <col min="8710" max="8712" width="12.5703125" style="133" customWidth="1"/>
    <col min="8713" max="8960" width="9.140625" style="133"/>
    <col min="8961" max="8961" width="11.5703125" style="133" customWidth="1"/>
    <col min="8962" max="8962" width="14.28515625" style="133" customWidth="1"/>
    <col min="8963" max="8963" width="6.28515625" style="133" customWidth="1"/>
    <col min="8964" max="8964" width="4" style="133" customWidth="1"/>
    <col min="8965" max="8965" width="4.85546875" style="133" customWidth="1"/>
    <col min="8966" max="8968" width="12.5703125" style="133" customWidth="1"/>
    <col min="8969" max="9216" width="9.140625" style="133"/>
    <col min="9217" max="9217" width="11.5703125" style="133" customWidth="1"/>
    <col min="9218" max="9218" width="14.28515625" style="133" customWidth="1"/>
    <col min="9219" max="9219" width="6.28515625" style="133" customWidth="1"/>
    <col min="9220" max="9220" width="4" style="133" customWidth="1"/>
    <col min="9221" max="9221" width="4.85546875" style="133" customWidth="1"/>
    <col min="9222" max="9224" width="12.5703125" style="133" customWidth="1"/>
    <col min="9225" max="9472" width="9.140625" style="133"/>
    <col min="9473" max="9473" width="11.5703125" style="133" customWidth="1"/>
    <col min="9474" max="9474" width="14.28515625" style="133" customWidth="1"/>
    <col min="9475" max="9475" width="6.28515625" style="133" customWidth="1"/>
    <col min="9476" max="9476" width="4" style="133" customWidth="1"/>
    <col min="9477" max="9477" width="4.85546875" style="133" customWidth="1"/>
    <col min="9478" max="9480" width="12.5703125" style="133" customWidth="1"/>
    <col min="9481" max="9728" width="9.140625" style="133"/>
    <col min="9729" max="9729" width="11.5703125" style="133" customWidth="1"/>
    <col min="9730" max="9730" width="14.28515625" style="133" customWidth="1"/>
    <col min="9731" max="9731" width="6.28515625" style="133" customWidth="1"/>
    <col min="9732" max="9732" width="4" style="133" customWidth="1"/>
    <col min="9733" max="9733" width="4.85546875" style="133" customWidth="1"/>
    <col min="9734" max="9736" width="12.5703125" style="133" customWidth="1"/>
    <col min="9737" max="9984" width="9.140625" style="133"/>
    <col min="9985" max="9985" width="11.5703125" style="133" customWidth="1"/>
    <col min="9986" max="9986" width="14.28515625" style="133" customWidth="1"/>
    <col min="9987" max="9987" width="6.28515625" style="133" customWidth="1"/>
    <col min="9988" max="9988" width="4" style="133" customWidth="1"/>
    <col min="9989" max="9989" width="4.85546875" style="133" customWidth="1"/>
    <col min="9990" max="9992" width="12.5703125" style="133" customWidth="1"/>
    <col min="9993" max="10240" width="9.140625" style="133"/>
    <col min="10241" max="10241" width="11.5703125" style="133" customWidth="1"/>
    <col min="10242" max="10242" width="14.28515625" style="133" customWidth="1"/>
    <col min="10243" max="10243" width="6.28515625" style="133" customWidth="1"/>
    <col min="10244" max="10244" width="4" style="133" customWidth="1"/>
    <col min="10245" max="10245" width="4.85546875" style="133" customWidth="1"/>
    <col min="10246" max="10248" width="12.5703125" style="133" customWidth="1"/>
    <col min="10249" max="10496" width="9.140625" style="133"/>
    <col min="10497" max="10497" width="11.5703125" style="133" customWidth="1"/>
    <col min="10498" max="10498" width="14.28515625" style="133" customWidth="1"/>
    <col min="10499" max="10499" width="6.28515625" style="133" customWidth="1"/>
    <col min="10500" max="10500" width="4" style="133" customWidth="1"/>
    <col min="10501" max="10501" width="4.85546875" style="133" customWidth="1"/>
    <col min="10502" max="10504" width="12.5703125" style="133" customWidth="1"/>
    <col min="10505" max="10752" width="9.140625" style="133"/>
    <col min="10753" max="10753" width="11.5703125" style="133" customWidth="1"/>
    <col min="10754" max="10754" width="14.28515625" style="133" customWidth="1"/>
    <col min="10755" max="10755" width="6.28515625" style="133" customWidth="1"/>
    <col min="10756" max="10756" width="4" style="133" customWidth="1"/>
    <col min="10757" max="10757" width="4.85546875" style="133" customWidth="1"/>
    <col min="10758" max="10760" width="12.5703125" style="133" customWidth="1"/>
    <col min="10761" max="11008" width="9.140625" style="133"/>
    <col min="11009" max="11009" width="11.5703125" style="133" customWidth="1"/>
    <col min="11010" max="11010" width="14.28515625" style="133" customWidth="1"/>
    <col min="11011" max="11011" width="6.28515625" style="133" customWidth="1"/>
    <col min="11012" max="11012" width="4" style="133" customWidth="1"/>
    <col min="11013" max="11013" width="4.85546875" style="133" customWidth="1"/>
    <col min="11014" max="11016" width="12.5703125" style="133" customWidth="1"/>
    <col min="11017" max="11264" width="9.140625" style="133"/>
    <col min="11265" max="11265" width="11.5703125" style="133" customWidth="1"/>
    <col min="11266" max="11266" width="14.28515625" style="133" customWidth="1"/>
    <col min="11267" max="11267" width="6.28515625" style="133" customWidth="1"/>
    <col min="11268" max="11268" width="4" style="133" customWidth="1"/>
    <col min="11269" max="11269" width="4.85546875" style="133" customWidth="1"/>
    <col min="11270" max="11272" width="12.5703125" style="133" customWidth="1"/>
    <col min="11273" max="11520" width="9.140625" style="133"/>
    <col min="11521" max="11521" width="11.5703125" style="133" customWidth="1"/>
    <col min="11522" max="11522" width="14.28515625" style="133" customWidth="1"/>
    <col min="11523" max="11523" width="6.28515625" style="133" customWidth="1"/>
    <col min="11524" max="11524" width="4" style="133" customWidth="1"/>
    <col min="11525" max="11525" width="4.85546875" style="133" customWidth="1"/>
    <col min="11526" max="11528" width="12.5703125" style="133" customWidth="1"/>
    <col min="11529" max="11776" width="9.140625" style="133"/>
    <col min="11777" max="11777" width="11.5703125" style="133" customWidth="1"/>
    <col min="11778" max="11778" width="14.28515625" style="133" customWidth="1"/>
    <col min="11779" max="11779" width="6.28515625" style="133" customWidth="1"/>
    <col min="11780" max="11780" width="4" style="133" customWidth="1"/>
    <col min="11781" max="11781" width="4.85546875" style="133" customWidth="1"/>
    <col min="11782" max="11784" width="12.5703125" style="133" customWidth="1"/>
    <col min="11785" max="12032" width="9.140625" style="133"/>
    <col min="12033" max="12033" width="11.5703125" style="133" customWidth="1"/>
    <col min="12034" max="12034" width="14.28515625" style="133" customWidth="1"/>
    <col min="12035" max="12035" width="6.28515625" style="133" customWidth="1"/>
    <col min="12036" max="12036" width="4" style="133" customWidth="1"/>
    <col min="12037" max="12037" width="4.85546875" style="133" customWidth="1"/>
    <col min="12038" max="12040" width="12.5703125" style="133" customWidth="1"/>
    <col min="12041" max="12288" width="9.140625" style="133"/>
    <col min="12289" max="12289" width="11.5703125" style="133" customWidth="1"/>
    <col min="12290" max="12290" width="14.28515625" style="133" customWidth="1"/>
    <col min="12291" max="12291" width="6.28515625" style="133" customWidth="1"/>
    <col min="12292" max="12292" width="4" style="133" customWidth="1"/>
    <col min="12293" max="12293" width="4.85546875" style="133" customWidth="1"/>
    <col min="12294" max="12296" width="12.5703125" style="133" customWidth="1"/>
    <col min="12297" max="12544" width="9.140625" style="133"/>
    <col min="12545" max="12545" width="11.5703125" style="133" customWidth="1"/>
    <col min="12546" max="12546" width="14.28515625" style="133" customWidth="1"/>
    <col min="12547" max="12547" width="6.28515625" style="133" customWidth="1"/>
    <col min="12548" max="12548" width="4" style="133" customWidth="1"/>
    <col min="12549" max="12549" width="4.85546875" style="133" customWidth="1"/>
    <col min="12550" max="12552" width="12.5703125" style="133" customWidth="1"/>
    <col min="12553" max="12800" width="9.140625" style="133"/>
    <col min="12801" max="12801" width="11.5703125" style="133" customWidth="1"/>
    <col min="12802" max="12802" width="14.28515625" style="133" customWidth="1"/>
    <col min="12803" max="12803" width="6.28515625" style="133" customWidth="1"/>
    <col min="12804" max="12804" width="4" style="133" customWidth="1"/>
    <col min="12805" max="12805" width="4.85546875" style="133" customWidth="1"/>
    <col min="12806" max="12808" width="12.5703125" style="133" customWidth="1"/>
    <col min="12809" max="13056" width="9.140625" style="133"/>
    <col min="13057" max="13057" width="11.5703125" style="133" customWidth="1"/>
    <col min="13058" max="13058" width="14.28515625" style="133" customWidth="1"/>
    <col min="13059" max="13059" width="6.28515625" style="133" customWidth="1"/>
    <col min="13060" max="13060" width="4" style="133" customWidth="1"/>
    <col min="13061" max="13061" width="4.85546875" style="133" customWidth="1"/>
    <col min="13062" max="13064" width="12.5703125" style="133" customWidth="1"/>
    <col min="13065" max="13312" width="9.140625" style="133"/>
    <col min="13313" max="13313" width="11.5703125" style="133" customWidth="1"/>
    <col min="13314" max="13314" width="14.28515625" style="133" customWidth="1"/>
    <col min="13315" max="13315" width="6.28515625" style="133" customWidth="1"/>
    <col min="13316" max="13316" width="4" style="133" customWidth="1"/>
    <col min="13317" max="13317" width="4.85546875" style="133" customWidth="1"/>
    <col min="13318" max="13320" width="12.5703125" style="133" customWidth="1"/>
    <col min="13321" max="13568" width="9.140625" style="133"/>
    <col min="13569" max="13569" width="11.5703125" style="133" customWidth="1"/>
    <col min="13570" max="13570" width="14.28515625" style="133" customWidth="1"/>
    <col min="13571" max="13571" width="6.28515625" style="133" customWidth="1"/>
    <col min="13572" max="13572" width="4" style="133" customWidth="1"/>
    <col min="13573" max="13573" width="4.85546875" style="133" customWidth="1"/>
    <col min="13574" max="13576" width="12.5703125" style="133" customWidth="1"/>
    <col min="13577" max="13824" width="9.140625" style="133"/>
    <col min="13825" max="13825" width="11.5703125" style="133" customWidth="1"/>
    <col min="13826" max="13826" width="14.28515625" style="133" customWidth="1"/>
    <col min="13827" max="13827" width="6.28515625" style="133" customWidth="1"/>
    <col min="13828" max="13828" width="4" style="133" customWidth="1"/>
    <col min="13829" max="13829" width="4.85546875" style="133" customWidth="1"/>
    <col min="13830" max="13832" width="12.5703125" style="133" customWidth="1"/>
    <col min="13833" max="14080" width="9.140625" style="133"/>
    <col min="14081" max="14081" width="11.5703125" style="133" customWidth="1"/>
    <col min="14082" max="14082" width="14.28515625" style="133" customWidth="1"/>
    <col min="14083" max="14083" width="6.28515625" style="133" customWidth="1"/>
    <col min="14084" max="14084" width="4" style="133" customWidth="1"/>
    <col min="14085" max="14085" width="4.85546875" style="133" customWidth="1"/>
    <col min="14086" max="14088" width="12.5703125" style="133" customWidth="1"/>
    <col min="14089" max="14336" width="9.140625" style="133"/>
    <col min="14337" max="14337" width="11.5703125" style="133" customWidth="1"/>
    <col min="14338" max="14338" width="14.28515625" style="133" customWidth="1"/>
    <col min="14339" max="14339" width="6.28515625" style="133" customWidth="1"/>
    <col min="14340" max="14340" width="4" style="133" customWidth="1"/>
    <col min="14341" max="14341" width="4.85546875" style="133" customWidth="1"/>
    <col min="14342" max="14344" width="12.5703125" style="133" customWidth="1"/>
    <col min="14345" max="14592" width="9.140625" style="133"/>
    <col min="14593" max="14593" width="11.5703125" style="133" customWidth="1"/>
    <col min="14594" max="14594" width="14.28515625" style="133" customWidth="1"/>
    <col min="14595" max="14595" width="6.28515625" style="133" customWidth="1"/>
    <col min="14596" max="14596" width="4" style="133" customWidth="1"/>
    <col min="14597" max="14597" width="4.85546875" style="133" customWidth="1"/>
    <col min="14598" max="14600" width="12.5703125" style="133" customWidth="1"/>
    <col min="14601" max="14848" width="9.140625" style="133"/>
    <col min="14849" max="14849" width="11.5703125" style="133" customWidth="1"/>
    <col min="14850" max="14850" width="14.28515625" style="133" customWidth="1"/>
    <col min="14851" max="14851" width="6.28515625" style="133" customWidth="1"/>
    <col min="14852" max="14852" width="4" style="133" customWidth="1"/>
    <col min="14853" max="14853" width="4.85546875" style="133" customWidth="1"/>
    <col min="14854" max="14856" width="12.5703125" style="133" customWidth="1"/>
    <col min="14857" max="15104" width="9.140625" style="133"/>
    <col min="15105" max="15105" width="11.5703125" style="133" customWidth="1"/>
    <col min="15106" max="15106" width="14.28515625" style="133" customWidth="1"/>
    <col min="15107" max="15107" width="6.28515625" style="133" customWidth="1"/>
    <col min="15108" max="15108" width="4" style="133" customWidth="1"/>
    <col min="15109" max="15109" width="4.85546875" style="133" customWidth="1"/>
    <col min="15110" max="15112" width="12.5703125" style="133" customWidth="1"/>
    <col min="15113" max="15360" width="9.140625" style="133"/>
    <col min="15361" max="15361" width="11.5703125" style="133" customWidth="1"/>
    <col min="15362" max="15362" width="14.28515625" style="133" customWidth="1"/>
    <col min="15363" max="15363" width="6.28515625" style="133" customWidth="1"/>
    <col min="15364" max="15364" width="4" style="133" customWidth="1"/>
    <col min="15365" max="15365" width="4.85546875" style="133" customWidth="1"/>
    <col min="15366" max="15368" width="12.5703125" style="133" customWidth="1"/>
    <col min="15369" max="15616" width="9.140625" style="133"/>
    <col min="15617" max="15617" width="11.5703125" style="133" customWidth="1"/>
    <col min="15618" max="15618" width="14.28515625" style="133" customWidth="1"/>
    <col min="15619" max="15619" width="6.28515625" style="133" customWidth="1"/>
    <col min="15620" max="15620" width="4" style="133" customWidth="1"/>
    <col min="15621" max="15621" width="4.85546875" style="133" customWidth="1"/>
    <col min="15622" max="15624" width="12.5703125" style="133" customWidth="1"/>
    <col min="15625" max="15872" width="9.140625" style="133"/>
    <col min="15873" max="15873" width="11.5703125" style="133" customWidth="1"/>
    <col min="15874" max="15874" width="14.28515625" style="133" customWidth="1"/>
    <col min="15875" max="15875" width="6.28515625" style="133" customWidth="1"/>
    <col min="15876" max="15876" width="4" style="133" customWidth="1"/>
    <col min="15877" max="15877" width="4.85546875" style="133" customWidth="1"/>
    <col min="15878" max="15880" width="12.5703125" style="133" customWidth="1"/>
    <col min="15881" max="16128" width="9.140625" style="133"/>
    <col min="16129" max="16129" width="11.5703125" style="133" customWidth="1"/>
    <col min="16130" max="16130" width="14.28515625" style="133" customWidth="1"/>
    <col min="16131" max="16131" width="6.28515625" style="133" customWidth="1"/>
    <col min="16132" max="16132" width="4" style="133" customWidth="1"/>
    <col min="16133" max="16133" width="4.85546875" style="133" customWidth="1"/>
    <col min="16134" max="16136" width="12.5703125" style="133" customWidth="1"/>
    <col min="16137" max="16384" width="9.140625" style="133"/>
  </cols>
  <sheetData>
    <row r="1" spans="1:8" ht="7.9" customHeight="1" x14ac:dyDescent="0.2"/>
    <row r="2" spans="1:8" x14ac:dyDescent="0.2">
      <c r="A2" s="289"/>
      <c r="B2" s="290"/>
      <c r="C2" s="290"/>
      <c r="D2" s="290"/>
      <c r="E2" s="290"/>
    </row>
    <row r="3" spans="1:8" x14ac:dyDescent="0.2">
      <c r="A3" s="290"/>
      <c r="B3" s="290"/>
      <c r="C3" s="290"/>
      <c r="D3" s="290"/>
      <c r="E3" s="290"/>
      <c r="G3" s="290"/>
      <c r="H3" s="290"/>
    </row>
    <row r="4" spans="1:8" x14ac:dyDescent="0.2">
      <c r="A4" s="289"/>
      <c r="B4" s="290"/>
      <c r="C4" s="290"/>
      <c r="D4" s="290"/>
      <c r="G4" s="290"/>
      <c r="H4" s="290"/>
    </row>
    <row r="5" spans="1:8" x14ac:dyDescent="0.2">
      <c r="A5" s="290"/>
      <c r="B5" s="290"/>
      <c r="C5" s="290"/>
      <c r="D5" s="290"/>
    </row>
    <row r="6" spans="1:8" ht="14.25" customHeight="1" x14ac:dyDescent="0.2">
      <c r="A6" s="322" t="s">
        <v>537</v>
      </c>
      <c r="B6" s="322"/>
      <c r="C6" s="322"/>
      <c r="D6" s="322"/>
      <c r="E6" s="322"/>
      <c r="F6" s="322"/>
      <c r="G6" s="322"/>
      <c r="H6" s="322"/>
    </row>
    <row r="7" spans="1:8" ht="13.5" customHeight="1" x14ac:dyDescent="0.2">
      <c r="A7" s="323" t="s">
        <v>538</v>
      </c>
      <c r="B7" s="323"/>
      <c r="C7" s="323"/>
      <c r="D7" s="323"/>
      <c r="E7" s="323"/>
      <c r="F7" s="323"/>
      <c r="G7" s="323"/>
      <c r="H7" s="323"/>
    </row>
    <row r="8" spans="1:8" ht="45.75" customHeight="1" x14ac:dyDescent="0.2">
      <c r="A8" s="296" t="s">
        <v>234</v>
      </c>
      <c r="B8" s="297"/>
      <c r="C8" s="297"/>
      <c r="D8" s="297"/>
      <c r="E8" s="297"/>
      <c r="F8" s="138" t="s">
        <v>518</v>
      </c>
      <c r="G8" s="137" t="s">
        <v>519</v>
      </c>
      <c r="H8" s="137" t="s">
        <v>4</v>
      </c>
    </row>
    <row r="9" spans="1:8" x14ac:dyDescent="0.2">
      <c r="A9" s="137" t="s">
        <v>235</v>
      </c>
      <c r="B9" s="296" t="s">
        <v>236</v>
      </c>
      <c r="C9" s="297"/>
      <c r="D9" s="297"/>
      <c r="E9" s="297"/>
      <c r="F9" s="137">
        <v>3</v>
      </c>
      <c r="G9" s="137">
        <v>4</v>
      </c>
      <c r="H9" s="137">
        <v>5</v>
      </c>
    </row>
    <row r="10" spans="1:8" x14ac:dyDescent="0.2">
      <c r="A10" s="135"/>
      <c r="B10" s="291" t="s">
        <v>237</v>
      </c>
      <c r="C10" s="292"/>
      <c r="D10" s="292"/>
      <c r="E10" s="292"/>
      <c r="F10" s="134">
        <f>+F11</f>
        <v>53883074.43</v>
      </c>
      <c r="G10" s="134">
        <v>26077315.899999999</v>
      </c>
      <c r="H10" s="194">
        <f>+G10/F10*100</f>
        <v>48.396117288884994</v>
      </c>
    </row>
    <row r="11" spans="1:8" ht="24" customHeight="1" x14ac:dyDescent="0.2">
      <c r="A11" s="139" t="s">
        <v>238</v>
      </c>
      <c r="B11" s="317" t="s">
        <v>239</v>
      </c>
      <c r="C11" s="318"/>
      <c r="D11" s="318"/>
      <c r="E11" s="319"/>
      <c r="F11" s="140">
        <f>+F12+F15+F25+F38+F54+F65+F74</f>
        <v>53883074.43</v>
      </c>
      <c r="G11" s="140">
        <v>26077315.899999999</v>
      </c>
      <c r="H11" s="195">
        <f t="shared" ref="H11:H79" si="0">+G11/F11*100</f>
        <v>48.396117288884994</v>
      </c>
    </row>
    <row r="12" spans="1:8" ht="24" customHeight="1" x14ac:dyDescent="0.2">
      <c r="A12" s="139" t="s">
        <v>526</v>
      </c>
      <c r="B12" s="162" t="s">
        <v>93</v>
      </c>
      <c r="C12" s="163"/>
      <c r="D12" s="163"/>
      <c r="E12" s="164"/>
      <c r="F12" s="140">
        <f>+F13+F14</f>
        <v>2064115.72</v>
      </c>
      <c r="G12" s="140">
        <f>+G13+G14</f>
        <v>327010.40999999997</v>
      </c>
      <c r="H12" s="195">
        <f t="shared" si="0"/>
        <v>15.842639384578689</v>
      </c>
    </row>
    <row r="13" spans="1:8" ht="24" customHeight="1" x14ac:dyDescent="0.2">
      <c r="A13" s="171" t="s">
        <v>506</v>
      </c>
      <c r="B13" s="191" t="s">
        <v>93</v>
      </c>
      <c r="C13" s="192"/>
      <c r="D13" s="192"/>
      <c r="E13" s="193"/>
      <c r="F13" s="172">
        <v>1783430</v>
      </c>
      <c r="G13" s="172">
        <v>327010.40999999997</v>
      </c>
      <c r="H13" s="196">
        <f t="shared" si="0"/>
        <v>18.336038420347307</v>
      </c>
    </row>
    <row r="14" spans="1:8" ht="40.5" customHeight="1" x14ac:dyDescent="0.2">
      <c r="A14" s="171" t="s">
        <v>505</v>
      </c>
      <c r="B14" s="191" t="s">
        <v>504</v>
      </c>
      <c r="C14" s="192"/>
      <c r="D14" s="192"/>
      <c r="E14" s="193"/>
      <c r="F14" s="172">
        <v>280685.71999999997</v>
      </c>
      <c r="G14" s="172">
        <v>0</v>
      </c>
      <c r="H14" s="196">
        <f t="shared" si="0"/>
        <v>0</v>
      </c>
    </row>
    <row r="15" spans="1:8" ht="14.25" customHeight="1" x14ac:dyDescent="0.2">
      <c r="A15" s="165" t="s">
        <v>516</v>
      </c>
      <c r="B15" s="320" t="s">
        <v>94</v>
      </c>
      <c r="C15" s="321"/>
      <c r="D15" s="321"/>
      <c r="E15" s="321"/>
      <c r="F15" s="166">
        <v>1137010</v>
      </c>
      <c r="G15" s="166">
        <v>575073.18999999994</v>
      </c>
      <c r="H15" s="197">
        <f t="shared" si="0"/>
        <v>50.577672140086719</v>
      </c>
    </row>
    <row r="16" spans="1:8" ht="14.25" customHeight="1" x14ac:dyDescent="0.2">
      <c r="A16" s="165" t="s">
        <v>503</v>
      </c>
      <c r="B16" s="320" t="s">
        <v>502</v>
      </c>
      <c r="C16" s="321"/>
      <c r="D16" s="321"/>
      <c r="E16" s="321"/>
      <c r="F16" s="166">
        <v>1137010</v>
      </c>
      <c r="G16" s="166">
        <v>575073.18999999994</v>
      </c>
      <c r="H16" s="197">
        <f t="shared" si="0"/>
        <v>50.577672140086719</v>
      </c>
    </row>
    <row r="17" spans="1:12" ht="14.25" customHeight="1" x14ac:dyDescent="0.2">
      <c r="A17" s="165" t="s">
        <v>501</v>
      </c>
      <c r="B17" s="320" t="s">
        <v>214</v>
      </c>
      <c r="C17" s="321"/>
      <c r="D17" s="321"/>
      <c r="E17" s="321"/>
      <c r="F17" s="166">
        <v>1137010</v>
      </c>
      <c r="G17" s="166">
        <v>575073.18999999994</v>
      </c>
      <c r="H17" s="197">
        <f t="shared" si="0"/>
        <v>50.577672140086719</v>
      </c>
      <c r="L17" s="190"/>
    </row>
    <row r="18" spans="1:12" ht="14.25" customHeight="1" x14ac:dyDescent="0.2">
      <c r="A18" s="156" t="s">
        <v>111</v>
      </c>
      <c r="B18" s="324" t="s">
        <v>240</v>
      </c>
      <c r="C18" s="292"/>
      <c r="D18" s="292"/>
      <c r="E18" s="292"/>
      <c r="F18" s="157">
        <v>1137010</v>
      </c>
      <c r="G18" s="157">
        <v>575073.18999999994</v>
      </c>
      <c r="H18" s="198">
        <f t="shared" si="0"/>
        <v>50.577672140086719</v>
      </c>
    </row>
    <row r="19" spans="1:12" ht="14.25" customHeight="1" x14ac:dyDescent="0.2">
      <c r="A19" s="156" t="s">
        <v>13</v>
      </c>
      <c r="B19" s="324" t="s">
        <v>14</v>
      </c>
      <c r="C19" s="292"/>
      <c r="D19" s="292"/>
      <c r="E19" s="292"/>
      <c r="F19" s="157">
        <v>10</v>
      </c>
      <c r="G19" s="157">
        <v>8.48</v>
      </c>
      <c r="H19" s="198">
        <f t="shared" si="0"/>
        <v>84.800000000000011</v>
      </c>
    </row>
    <row r="20" spans="1:12" ht="14.25" customHeight="1" x14ac:dyDescent="0.2">
      <c r="A20" s="156" t="s">
        <v>246</v>
      </c>
      <c r="B20" s="324" t="s">
        <v>247</v>
      </c>
      <c r="C20" s="292"/>
      <c r="D20" s="292"/>
      <c r="E20" s="292"/>
      <c r="F20" s="157">
        <v>0</v>
      </c>
      <c r="G20" s="157">
        <v>8.48</v>
      </c>
      <c r="H20" s="198">
        <v>0</v>
      </c>
    </row>
    <row r="21" spans="1:12" ht="36.75" customHeight="1" x14ac:dyDescent="0.2">
      <c r="A21" s="156" t="s">
        <v>258</v>
      </c>
      <c r="B21" s="324" t="s">
        <v>259</v>
      </c>
      <c r="C21" s="292"/>
      <c r="D21" s="292"/>
      <c r="E21" s="292"/>
      <c r="F21" s="157">
        <v>1117000</v>
      </c>
      <c r="G21" s="157">
        <v>560286.96</v>
      </c>
      <c r="H21" s="198">
        <f t="shared" si="0"/>
        <v>50.159978513876446</v>
      </c>
    </row>
    <row r="22" spans="1:12" ht="14.25" customHeight="1" x14ac:dyDescent="0.2">
      <c r="A22" s="156" t="s">
        <v>260</v>
      </c>
      <c r="B22" s="324" t="s">
        <v>15</v>
      </c>
      <c r="C22" s="292"/>
      <c r="D22" s="292"/>
      <c r="E22" s="292"/>
      <c r="F22" s="157">
        <v>0</v>
      </c>
      <c r="G22" s="157">
        <v>560286.96</v>
      </c>
      <c r="H22" s="198">
        <v>0</v>
      </c>
    </row>
    <row r="23" spans="1:12" ht="14.25" customHeight="1" x14ac:dyDescent="0.2">
      <c r="A23" s="156" t="s">
        <v>276</v>
      </c>
      <c r="B23" s="324" t="s">
        <v>17</v>
      </c>
      <c r="C23" s="292"/>
      <c r="D23" s="292"/>
      <c r="E23" s="292"/>
      <c r="F23" s="157">
        <v>20000</v>
      </c>
      <c r="G23" s="157">
        <v>14777.75</v>
      </c>
      <c r="H23" s="198">
        <f t="shared" si="0"/>
        <v>73.888750000000002</v>
      </c>
    </row>
    <row r="24" spans="1:12" ht="14.25" customHeight="1" x14ac:dyDescent="0.2">
      <c r="A24" s="156" t="s">
        <v>277</v>
      </c>
      <c r="B24" s="324" t="s">
        <v>18</v>
      </c>
      <c r="C24" s="292"/>
      <c r="D24" s="292"/>
      <c r="E24" s="292"/>
      <c r="F24" s="157">
        <v>0</v>
      </c>
      <c r="G24" s="157">
        <v>14777.75</v>
      </c>
      <c r="H24" s="198">
        <v>0</v>
      </c>
    </row>
    <row r="25" spans="1:12" ht="14.25" customHeight="1" x14ac:dyDescent="0.2">
      <c r="A25" s="165" t="s">
        <v>515</v>
      </c>
      <c r="B25" s="320" t="s">
        <v>98</v>
      </c>
      <c r="C25" s="321"/>
      <c r="D25" s="321"/>
      <c r="E25" s="321"/>
      <c r="F25" s="166">
        <f>+F26+F27+F28</f>
        <v>47058948.710000001</v>
      </c>
      <c r="G25" s="166">
        <v>23880944.48</v>
      </c>
      <c r="H25" s="197">
        <f t="shared" si="0"/>
        <v>50.746872028880055</v>
      </c>
    </row>
    <row r="26" spans="1:12" ht="23.25" customHeight="1" x14ac:dyDescent="0.2">
      <c r="A26" s="165" t="s">
        <v>498</v>
      </c>
      <c r="B26" s="320" t="s">
        <v>546</v>
      </c>
      <c r="C26" s="321"/>
      <c r="D26" s="321"/>
      <c r="E26" s="321"/>
      <c r="F26" s="166">
        <v>1669812</v>
      </c>
      <c r="G26" s="166">
        <v>216427.15</v>
      </c>
      <c r="H26" s="197">
        <f t="shared" si="0"/>
        <v>12.961168682462457</v>
      </c>
    </row>
    <row r="27" spans="1:12" ht="36.75" customHeight="1" x14ac:dyDescent="0.2">
      <c r="A27" s="165" t="s">
        <v>496</v>
      </c>
      <c r="B27" s="333" t="s">
        <v>547</v>
      </c>
      <c r="C27" s="334"/>
      <c r="D27" s="334"/>
      <c r="E27" s="335"/>
      <c r="F27" s="166">
        <v>39136.71</v>
      </c>
      <c r="G27" s="166"/>
      <c r="H27" s="197">
        <f>+G27/F27*100</f>
        <v>0</v>
      </c>
    </row>
    <row r="28" spans="1:12" ht="24.75" customHeight="1" x14ac:dyDescent="0.2">
      <c r="A28" s="165" t="s">
        <v>494</v>
      </c>
      <c r="B28" s="320" t="s">
        <v>493</v>
      </c>
      <c r="C28" s="321"/>
      <c r="D28" s="321"/>
      <c r="E28" s="321"/>
      <c r="F28" s="166">
        <v>45350000</v>
      </c>
      <c r="G28" s="166">
        <v>23880944.48</v>
      </c>
      <c r="H28" s="197">
        <f t="shared" si="0"/>
        <v>52.659194002205069</v>
      </c>
    </row>
    <row r="29" spans="1:12" ht="14.25" customHeight="1" x14ac:dyDescent="0.2">
      <c r="A29" s="165" t="s">
        <v>492</v>
      </c>
      <c r="B29" s="320" t="s">
        <v>191</v>
      </c>
      <c r="C29" s="321"/>
      <c r="D29" s="321"/>
      <c r="E29" s="321"/>
      <c r="F29" s="166">
        <v>45350000</v>
      </c>
      <c r="G29" s="166">
        <v>23880944.48</v>
      </c>
      <c r="H29" s="197">
        <f t="shared" si="0"/>
        <v>52.659194002205069</v>
      </c>
    </row>
    <row r="30" spans="1:12" ht="14.25" customHeight="1" x14ac:dyDescent="0.2">
      <c r="A30" s="156" t="s">
        <v>111</v>
      </c>
      <c r="B30" s="324" t="s">
        <v>240</v>
      </c>
      <c r="C30" s="292"/>
      <c r="D30" s="292"/>
      <c r="E30" s="292"/>
      <c r="F30" s="157">
        <v>45350000</v>
      </c>
      <c r="G30" s="157">
        <v>23880944.48</v>
      </c>
      <c r="H30" s="198">
        <f t="shared" si="0"/>
        <v>52.659194002205069</v>
      </c>
    </row>
    <row r="31" spans="1:12" ht="36" customHeight="1" x14ac:dyDescent="0.2">
      <c r="A31" s="156" t="s">
        <v>248</v>
      </c>
      <c r="B31" s="324" t="s">
        <v>249</v>
      </c>
      <c r="C31" s="292"/>
      <c r="D31" s="292"/>
      <c r="E31" s="292"/>
      <c r="F31" s="157">
        <v>1970000</v>
      </c>
      <c r="G31" s="157">
        <v>938012.13</v>
      </c>
      <c r="H31" s="198">
        <f t="shared" si="0"/>
        <v>47.614828934010148</v>
      </c>
    </row>
    <row r="32" spans="1:12" ht="24" customHeight="1" x14ac:dyDescent="0.2">
      <c r="A32" s="156" t="s">
        <v>250</v>
      </c>
      <c r="B32" s="324" t="s">
        <v>251</v>
      </c>
      <c r="C32" s="292"/>
      <c r="D32" s="292"/>
      <c r="E32" s="292"/>
      <c r="F32" s="157">
        <v>0</v>
      </c>
      <c r="G32" s="157">
        <v>780691.12</v>
      </c>
      <c r="H32" s="198">
        <v>0</v>
      </c>
    </row>
    <row r="33" spans="1:8" ht="24" customHeight="1" x14ac:dyDescent="0.2">
      <c r="A33" s="156" t="s">
        <v>252</v>
      </c>
      <c r="B33" s="324" t="s">
        <v>253</v>
      </c>
      <c r="C33" s="292"/>
      <c r="D33" s="292"/>
      <c r="E33" s="292"/>
      <c r="F33" s="157">
        <v>0</v>
      </c>
      <c r="G33" s="157">
        <v>149819.26999999999</v>
      </c>
      <c r="H33" s="198">
        <v>0</v>
      </c>
    </row>
    <row r="34" spans="1:8" ht="24" customHeight="1" x14ac:dyDescent="0.2">
      <c r="A34" s="156" t="s">
        <v>254</v>
      </c>
      <c r="B34" s="324" t="s">
        <v>255</v>
      </c>
      <c r="C34" s="292"/>
      <c r="D34" s="292"/>
      <c r="E34" s="292"/>
      <c r="F34" s="157">
        <v>0</v>
      </c>
      <c r="G34" s="157">
        <v>7085.44</v>
      </c>
      <c r="H34" s="198">
        <v>0</v>
      </c>
    </row>
    <row r="35" spans="1:8" ht="24" customHeight="1" x14ac:dyDescent="0.2">
      <c r="A35" s="156" t="s">
        <v>256</v>
      </c>
      <c r="B35" s="324" t="s">
        <v>257</v>
      </c>
      <c r="C35" s="292"/>
      <c r="D35" s="292"/>
      <c r="E35" s="292"/>
      <c r="F35" s="157">
        <v>0</v>
      </c>
      <c r="G35" s="157">
        <v>416.3</v>
      </c>
      <c r="H35" s="198">
        <v>0</v>
      </c>
    </row>
    <row r="36" spans="1:8" ht="24" customHeight="1" x14ac:dyDescent="0.2">
      <c r="A36" s="156" t="s">
        <v>272</v>
      </c>
      <c r="B36" s="324" t="s">
        <v>273</v>
      </c>
      <c r="C36" s="292"/>
      <c r="D36" s="292"/>
      <c r="E36" s="292"/>
      <c r="F36" s="157">
        <v>43380000</v>
      </c>
      <c r="G36" s="157">
        <v>22942932.350000001</v>
      </c>
      <c r="H36" s="198">
        <f t="shared" si="0"/>
        <v>52.888271899492857</v>
      </c>
    </row>
    <row r="37" spans="1:8" ht="24" customHeight="1" x14ac:dyDescent="0.2">
      <c r="A37" s="156" t="s">
        <v>274</v>
      </c>
      <c r="B37" s="324" t="s">
        <v>275</v>
      </c>
      <c r="C37" s="292"/>
      <c r="D37" s="292"/>
      <c r="E37" s="292"/>
      <c r="F37" s="157">
        <v>0</v>
      </c>
      <c r="G37" s="157">
        <v>22942932.350000001</v>
      </c>
      <c r="H37" s="198">
        <v>0</v>
      </c>
    </row>
    <row r="38" spans="1:8" ht="14.25" customHeight="1" x14ac:dyDescent="0.2">
      <c r="A38" s="165" t="s">
        <v>514</v>
      </c>
      <c r="B38" s="320" t="s">
        <v>103</v>
      </c>
      <c r="C38" s="321"/>
      <c r="D38" s="321"/>
      <c r="E38" s="321"/>
      <c r="F38" s="166">
        <v>2761000</v>
      </c>
      <c r="G38" s="166">
        <v>1533318.2</v>
      </c>
      <c r="H38" s="197">
        <f t="shared" si="0"/>
        <v>55.534885910901842</v>
      </c>
    </row>
    <row r="39" spans="1:8" ht="14.25" customHeight="1" x14ac:dyDescent="0.2">
      <c r="A39" s="165" t="s">
        <v>491</v>
      </c>
      <c r="B39" s="320" t="s">
        <v>105</v>
      </c>
      <c r="C39" s="321"/>
      <c r="D39" s="321"/>
      <c r="E39" s="321"/>
      <c r="F39" s="166">
        <v>20000</v>
      </c>
      <c r="G39" s="166">
        <v>20000</v>
      </c>
      <c r="H39" s="197">
        <f t="shared" si="0"/>
        <v>100</v>
      </c>
    </row>
    <row r="40" spans="1:8" ht="14.25" customHeight="1" x14ac:dyDescent="0.2">
      <c r="A40" s="165" t="s">
        <v>490</v>
      </c>
      <c r="B40" s="320" t="s">
        <v>144</v>
      </c>
      <c r="C40" s="321"/>
      <c r="D40" s="321"/>
      <c r="E40" s="321"/>
      <c r="F40" s="166">
        <v>20000</v>
      </c>
      <c r="G40" s="166">
        <v>20000</v>
      </c>
      <c r="H40" s="197">
        <f t="shared" si="0"/>
        <v>100</v>
      </c>
    </row>
    <row r="41" spans="1:8" ht="14.25" customHeight="1" x14ac:dyDescent="0.2">
      <c r="A41" s="156" t="s">
        <v>111</v>
      </c>
      <c r="B41" s="324" t="s">
        <v>240</v>
      </c>
      <c r="C41" s="292"/>
      <c r="D41" s="292"/>
      <c r="E41" s="292"/>
      <c r="F41" s="157">
        <v>20000</v>
      </c>
      <c r="G41" s="157">
        <v>20000</v>
      </c>
      <c r="H41" s="198">
        <f t="shared" si="0"/>
        <v>100</v>
      </c>
    </row>
    <row r="42" spans="1:8" ht="24.75" customHeight="1" x14ac:dyDescent="0.2">
      <c r="A42" s="156" t="s">
        <v>241</v>
      </c>
      <c r="B42" s="324" t="s">
        <v>12</v>
      </c>
      <c r="C42" s="292"/>
      <c r="D42" s="292"/>
      <c r="E42" s="292"/>
      <c r="F42" s="157">
        <v>20000</v>
      </c>
      <c r="G42" s="157">
        <v>20000</v>
      </c>
      <c r="H42" s="198">
        <f t="shared" si="0"/>
        <v>100</v>
      </c>
    </row>
    <row r="43" spans="1:8" ht="24.75" customHeight="1" x14ac:dyDescent="0.2">
      <c r="A43" s="156" t="s">
        <v>242</v>
      </c>
      <c r="B43" s="324" t="s">
        <v>243</v>
      </c>
      <c r="C43" s="292"/>
      <c r="D43" s="292"/>
      <c r="E43" s="292"/>
      <c r="F43" s="157">
        <v>0</v>
      </c>
      <c r="G43" s="157">
        <v>20000</v>
      </c>
      <c r="H43" s="198">
        <v>0</v>
      </c>
    </row>
    <row r="44" spans="1:8" ht="14.25" customHeight="1" x14ac:dyDescent="0.2">
      <c r="A44" s="165" t="s">
        <v>489</v>
      </c>
      <c r="B44" s="320" t="s">
        <v>107</v>
      </c>
      <c r="C44" s="321"/>
      <c r="D44" s="321"/>
      <c r="E44" s="321"/>
      <c r="F44" s="166">
        <v>340000</v>
      </c>
      <c r="G44" s="166">
        <v>199377.2</v>
      </c>
      <c r="H44" s="197">
        <f t="shared" si="0"/>
        <v>58.640352941176474</v>
      </c>
    </row>
    <row r="45" spans="1:8" ht="14.25" customHeight="1" x14ac:dyDescent="0.2">
      <c r="A45" s="165" t="s">
        <v>488</v>
      </c>
      <c r="B45" s="320" t="s">
        <v>487</v>
      </c>
      <c r="C45" s="321"/>
      <c r="D45" s="321"/>
      <c r="E45" s="321"/>
      <c r="F45" s="166">
        <v>340000</v>
      </c>
      <c r="G45" s="166">
        <v>199377.2</v>
      </c>
      <c r="H45" s="197">
        <f t="shared" si="0"/>
        <v>58.640352941176474</v>
      </c>
    </row>
    <row r="46" spans="1:8" ht="14.25" customHeight="1" x14ac:dyDescent="0.2">
      <c r="A46" s="156" t="s">
        <v>111</v>
      </c>
      <c r="B46" s="324" t="s">
        <v>240</v>
      </c>
      <c r="C46" s="292"/>
      <c r="D46" s="292"/>
      <c r="E46" s="292"/>
      <c r="F46" s="157">
        <v>340000</v>
      </c>
      <c r="G46" s="157">
        <v>199377.2</v>
      </c>
      <c r="H46" s="198">
        <f t="shared" si="0"/>
        <v>58.640352941176474</v>
      </c>
    </row>
    <row r="47" spans="1:8" ht="24" customHeight="1" x14ac:dyDescent="0.2">
      <c r="A47" s="156" t="s">
        <v>241</v>
      </c>
      <c r="B47" s="324" t="s">
        <v>12</v>
      </c>
      <c r="C47" s="292"/>
      <c r="D47" s="292"/>
      <c r="E47" s="292"/>
      <c r="F47" s="157">
        <v>340000</v>
      </c>
      <c r="G47" s="157">
        <v>199377.2</v>
      </c>
      <c r="H47" s="198">
        <f t="shared" si="0"/>
        <v>58.640352941176474</v>
      </c>
    </row>
    <row r="48" spans="1:8" ht="24" customHeight="1" x14ac:dyDescent="0.2">
      <c r="A48" s="156" t="s">
        <v>242</v>
      </c>
      <c r="B48" s="324" t="s">
        <v>243</v>
      </c>
      <c r="C48" s="292"/>
      <c r="D48" s="292"/>
      <c r="E48" s="292"/>
      <c r="F48" s="157">
        <v>0</v>
      </c>
      <c r="G48" s="157">
        <v>199377.2</v>
      </c>
      <c r="H48" s="198">
        <v>0</v>
      </c>
    </row>
    <row r="49" spans="1:8" ht="14.25" customHeight="1" x14ac:dyDescent="0.2">
      <c r="A49" s="165" t="s">
        <v>520</v>
      </c>
      <c r="B49" s="320" t="s">
        <v>110</v>
      </c>
      <c r="C49" s="321"/>
      <c r="D49" s="321"/>
      <c r="E49" s="321"/>
      <c r="F49" s="166">
        <v>2401000</v>
      </c>
      <c r="G49" s="166">
        <v>1313941</v>
      </c>
      <c r="H49" s="197">
        <f t="shared" si="0"/>
        <v>54.724739691795087</v>
      </c>
    </row>
    <row r="50" spans="1:8" ht="24.75" customHeight="1" x14ac:dyDescent="0.2">
      <c r="A50" s="165" t="s">
        <v>484</v>
      </c>
      <c r="B50" s="320" t="s">
        <v>146</v>
      </c>
      <c r="C50" s="321"/>
      <c r="D50" s="321"/>
      <c r="E50" s="321"/>
      <c r="F50" s="166">
        <v>2401000</v>
      </c>
      <c r="G50" s="166">
        <v>1313941</v>
      </c>
      <c r="H50" s="197">
        <f t="shared" si="0"/>
        <v>54.724739691795087</v>
      </c>
    </row>
    <row r="51" spans="1:8" ht="14.25" customHeight="1" x14ac:dyDescent="0.2">
      <c r="A51" s="156" t="s">
        <v>111</v>
      </c>
      <c r="B51" s="324" t="s">
        <v>240</v>
      </c>
      <c r="C51" s="292"/>
      <c r="D51" s="292"/>
      <c r="E51" s="292"/>
      <c r="F51" s="157">
        <v>2401000</v>
      </c>
      <c r="G51" s="157">
        <v>1313941</v>
      </c>
      <c r="H51" s="198">
        <f t="shared" si="0"/>
        <v>54.724739691795087</v>
      </c>
    </row>
    <row r="52" spans="1:8" ht="22.5" customHeight="1" x14ac:dyDescent="0.2">
      <c r="A52" s="156" t="s">
        <v>241</v>
      </c>
      <c r="B52" s="324" t="s">
        <v>12</v>
      </c>
      <c r="C52" s="292"/>
      <c r="D52" s="292"/>
      <c r="E52" s="292"/>
      <c r="F52" s="157">
        <v>2401000</v>
      </c>
      <c r="G52" s="157">
        <v>1313941</v>
      </c>
      <c r="H52" s="198">
        <f t="shared" si="0"/>
        <v>54.724739691795087</v>
      </c>
    </row>
    <row r="53" spans="1:8" ht="22.5" customHeight="1" x14ac:dyDescent="0.2">
      <c r="A53" s="156" t="s">
        <v>244</v>
      </c>
      <c r="B53" s="324" t="s">
        <v>245</v>
      </c>
      <c r="C53" s="292"/>
      <c r="D53" s="292"/>
      <c r="E53" s="292"/>
      <c r="F53" s="157">
        <v>0</v>
      </c>
      <c r="G53" s="157">
        <v>1313941</v>
      </c>
      <c r="H53" s="198">
        <v>0</v>
      </c>
    </row>
    <row r="54" spans="1:8" ht="14.25" customHeight="1" x14ac:dyDescent="0.2">
      <c r="A54" s="165" t="s">
        <v>512</v>
      </c>
      <c r="B54" s="320" t="s">
        <v>112</v>
      </c>
      <c r="C54" s="321"/>
      <c r="D54" s="321"/>
      <c r="E54" s="321"/>
      <c r="F54" s="166">
        <v>50000</v>
      </c>
      <c r="G54" s="166">
        <v>85675.839999999997</v>
      </c>
      <c r="H54" s="197">
        <f t="shared" si="0"/>
        <v>171.35167999999999</v>
      </c>
    </row>
    <row r="55" spans="1:8" ht="14.25" customHeight="1" x14ac:dyDescent="0.2">
      <c r="A55" s="165" t="s">
        <v>483</v>
      </c>
      <c r="B55" s="320" t="s">
        <v>482</v>
      </c>
      <c r="C55" s="321"/>
      <c r="D55" s="321"/>
      <c r="E55" s="321"/>
      <c r="F55" s="166">
        <v>50000</v>
      </c>
      <c r="G55" s="166">
        <v>85675.839999999997</v>
      </c>
      <c r="H55" s="197">
        <f t="shared" si="0"/>
        <v>171.35167999999999</v>
      </c>
    </row>
    <row r="56" spans="1:8" ht="14.25" customHeight="1" x14ac:dyDescent="0.2">
      <c r="A56" s="165" t="s">
        <v>481</v>
      </c>
      <c r="B56" s="320" t="s">
        <v>147</v>
      </c>
      <c r="C56" s="321"/>
      <c r="D56" s="321"/>
      <c r="E56" s="321"/>
      <c r="F56" s="166">
        <v>50000</v>
      </c>
      <c r="G56" s="166">
        <v>85675.839999999997</v>
      </c>
      <c r="H56" s="197">
        <f t="shared" si="0"/>
        <v>171.35167999999999</v>
      </c>
    </row>
    <row r="57" spans="1:8" ht="14.25" customHeight="1" x14ac:dyDescent="0.2">
      <c r="A57" s="156" t="s">
        <v>111</v>
      </c>
      <c r="B57" s="324" t="s">
        <v>240</v>
      </c>
      <c r="C57" s="292"/>
      <c r="D57" s="292"/>
      <c r="E57" s="292"/>
      <c r="F57" s="157">
        <v>50000</v>
      </c>
      <c r="G57" s="157">
        <v>85675.839999999997</v>
      </c>
      <c r="H57" s="198">
        <f t="shared" si="0"/>
        <v>171.35167999999999</v>
      </c>
    </row>
    <row r="58" spans="1:8" ht="34.5" customHeight="1" x14ac:dyDescent="0.2">
      <c r="A58" s="156" t="s">
        <v>258</v>
      </c>
      <c r="B58" s="324" t="s">
        <v>259</v>
      </c>
      <c r="C58" s="292"/>
      <c r="D58" s="292"/>
      <c r="E58" s="292"/>
      <c r="F58" s="157">
        <v>50000</v>
      </c>
      <c r="G58" s="157">
        <v>85675.839999999997</v>
      </c>
      <c r="H58" s="198">
        <f t="shared" si="0"/>
        <v>171.35167999999999</v>
      </c>
    </row>
    <row r="59" spans="1:8" ht="14.25" customHeight="1" x14ac:dyDescent="0.2">
      <c r="A59" s="156" t="s">
        <v>261</v>
      </c>
      <c r="B59" s="324" t="s">
        <v>262</v>
      </c>
      <c r="C59" s="292"/>
      <c r="D59" s="292"/>
      <c r="E59" s="292"/>
      <c r="F59" s="157">
        <v>0</v>
      </c>
      <c r="G59" s="157">
        <v>5810</v>
      </c>
      <c r="H59" s="198">
        <v>0</v>
      </c>
    </row>
    <row r="60" spans="1:8" ht="14.25" customHeight="1" x14ac:dyDescent="0.2">
      <c r="A60" s="156" t="s">
        <v>263</v>
      </c>
      <c r="B60" s="324" t="s">
        <v>16</v>
      </c>
      <c r="C60" s="292"/>
      <c r="D60" s="292"/>
      <c r="E60" s="292"/>
      <c r="F60" s="157">
        <v>0</v>
      </c>
      <c r="G60" s="157">
        <v>1456</v>
      </c>
      <c r="H60" s="198">
        <v>0</v>
      </c>
    </row>
    <row r="61" spans="1:8" ht="26.25" customHeight="1" x14ac:dyDescent="0.2">
      <c r="A61" s="156" t="s">
        <v>264</v>
      </c>
      <c r="B61" s="324" t="s">
        <v>265</v>
      </c>
      <c r="C61" s="292"/>
      <c r="D61" s="292"/>
      <c r="E61" s="292"/>
      <c r="F61" s="157">
        <v>0</v>
      </c>
      <c r="G61" s="157">
        <v>7463.75</v>
      </c>
      <c r="H61" s="198">
        <v>0</v>
      </c>
    </row>
    <row r="62" spans="1:8" ht="14.25" customHeight="1" x14ac:dyDescent="0.2">
      <c r="A62" s="156" t="s">
        <v>266</v>
      </c>
      <c r="B62" s="324" t="s">
        <v>267</v>
      </c>
      <c r="C62" s="292"/>
      <c r="D62" s="292"/>
      <c r="E62" s="292"/>
      <c r="F62" s="157">
        <v>0</v>
      </c>
      <c r="G62" s="157">
        <v>7970</v>
      </c>
      <c r="H62" s="198">
        <v>0</v>
      </c>
    </row>
    <row r="63" spans="1:8" ht="14.25" customHeight="1" x14ac:dyDescent="0.2">
      <c r="A63" s="156" t="s">
        <v>268</v>
      </c>
      <c r="B63" s="324" t="s">
        <v>269</v>
      </c>
      <c r="C63" s="292"/>
      <c r="D63" s="292"/>
      <c r="E63" s="292"/>
      <c r="F63" s="157">
        <v>0</v>
      </c>
      <c r="G63" s="157">
        <v>30889.599999999999</v>
      </c>
      <c r="H63" s="198">
        <v>0</v>
      </c>
    </row>
    <row r="64" spans="1:8" ht="23.25" customHeight="1" x14ac:dyDescent="0.2">
      <c r="A64" s="156" t="s">
        <v>270</v>
      </c>
      <c r="B64" s="324" t="s">
        <v>271</v>
      </c>
      <c r="C64" s="292"/>
      <c r="D64" s="292"/>
      <c r="E64" s="292"/>
      <c r="F64" s="157">
        <v>0</v>
      </c>
      <c r="G64" s="157">
        <v>32086.49</v>
      </c>
      <c r="H64" s="198">
        <v>0</v>
      </c>
    </row>
    <row r="65" spans="1:9" ht="23.25" customHeight="1" x14ac:dyDescent="0.2">
      <c r="A65" s="165" t="s">
        <v>511</v>
      </c>
      <c r="B65" s="320" t="s">
        <v>510</v>
      </c>
      <c r="C65" s="321"/>
      <c r="D65" s="321"/>
      <c r="E65" s="321"/>
      <c r="F65" s="166">
        <v>12000</v>
      </c>
      <c r="G65" s="166">
        <v>2304.19</v>
      </c>
      <c r="H65" s="197">
        <f t="shared" si="0"/>
        <v>19.201583333333332</v>
      </c>
    </row>
    <row r="66" spans="1:9" ht="23.25" customHeight="1" x14ac:dyDescent="0.2">
      <c r="A66" s="165" t="s">
        <v>478</v>
      </c>
      <c r="B66" s="320" t="s">
        <v>477</v>
      </c>
      <c r="C66" s="321"/>
      <c r="D66" s="321"/>
      <c r="E66" s="321"/>
      <c r="F66" s="166">
        <v>12000</v>
      </c>
      <c r="G66" s="166">
        <v>2304.19</v>
      </c>
      <c r="H66" s="197">
        <f t="shared" si="0"/>
        <v>19.201583333333332</v>
      </c>
    </row>
    <row r="67" spans="1:9" ht="23.25" customHeight="1" x14ac:dyDescent="0.2">
      <c r="A67" s="165" t="s">
        <v>476</v>
      </c>
      <c r="B67" s="320" t="s">
        <v>196</v>
      </c>
      <c r="C67" s="321"/>
      <c r="D67" s="321"/>
      <c r="E67" s="321"/>
      <c r="F67" s="166">
        <v>12000</v>
      </c>
      <c r="G67" s="166">
        <v>2304.19</v>
      </c>
      <c r="H67" s="197">
        <f t="shared" si="0"/>
        <v>19.201583333333332</v>
      </c>
    </row>
    <row r="68" spans="1:9" ht="14.25" customHeight="1" x14ac:dyDescent="0.2">
      <c r="A68" s="156" t="s">
        <v>111</v>
      </c>
      <c r="B68" s="324" t="s">
        <v>240</v>
      </c>
      <c r="C68" s="292"/>
      <c r="D68" s="292"/>
      <c r="E68" s="292"/>
      <c r="F68" s="157">
        <v>12000</v>
      </c>
      <c r="G68" s="157">
        <v>0</v>
      </c>
      <c r="H68" s="198">
        <f t="shared" si="0"/>
        <v>0</v>
      </c>
    </row>
    <row r="69" spans="1:9" ht="36.75" customHeight="1" x14ac:dyDescent="0.2">
      <c r="A69" s="156" t="s">
        <v>248</v>
      </c>
      <c r="B69" s="324" t="s">
        <v>249</v>
      </c>
      <c r="C69" s="292"/>
      <c r="D69" s="292"/>
      <c r="E69" s="292"/>
      <c r="F69" s="157">
        <v>12000</v>
      </c>
      <c r="G69" s="157">
        <v>0</v>
      </c>
      <c r="H69" s="198">
        <f t="shared" si="0"/>
        <v>0</v>
      </c>
    </row>
    <row r="70" spans="1:9" ht="15.75" customHeight="1" x14ac:dyDescent="0.2">
      <c r="A70" s="156" t="s">
        <v>113</v>
      </c>
      <c r="B70" s="324" t="s">
        <v>19</v>
      </c>
      <c r="C70" s="292"/>
      <c r="D70" s="292"/>
      <c r="E70" s="292"/>
      <c r="F70" s="157">
        <v>0</v>
      </c>
      <c r="G70" s="157">
        <v>2304.19</v>
      </c>
      <c r="H70" s="198">
        <v>0</v>
      </c>
    </row>
    <row r="71" spans="1:9" ht="24.75" customHeight="1" x14ac:dyDescent="0.2">
      <c r="A71" s="156" t="s">
        <v>278</v>
      </c>
      <c r="B71" s="324" t="s">
        <v>279</v>
      </c>
      <c r="C71" s="292"/>
      <c r="D71" s="292"/>
      <c r="E71" s="292"/>
      <c r="F71" s="157">
        <v>0</v>
      </c>
      <c r="G71" s="157">
        <v>2304.19</v>
      </c>
      <c r="H71" s="198">
        <v>0</v>
      </c>
    </row>
    <row r="72" spans="1:9" ht="14.25" customHeight="1" x14ac:dyDescent="0.2">
      <c r="A72" s="156" t="s">
        <v>280</v>
      </c>
      <c r="B72" s="324" t="s">
        <v>281</v>
      </c>
      <c r="C72" s="292"/>
      <c r="D72" s="292"/>
      <c r="E72" s="292"/>
      <c r="F72" s="157">
        <v>0</v>
      </c>
      <c r="G72" s="157">
        <v>204.19</v>
      </c>
      <c r="H72" s="198">
        <v>0</v>
      </c>
    </row>
    <row r="73" spans="1:9" ht="14.25" customHeight="1" x14ac:dyDescent="0.2">
      <c r="A73" s="156" t="s">
        <v>282</v>
      </c>
      <c r="B73" s="324" t="s">
        <v>283</v>
      </c>
      <c r="C73" s="292"/>
      <c r="D73" s="292"/>
      <c r="E73" s="292"/>
      <c r="F73" s="157">
        <v>0</v>
      </c>
      <c r="G73" s="157">
        <v>2100</v>
      </c>
      <c r="H73" s="198">
        <v>0</v>
      </c>
    </row>
    <row r="74" spans="1:9" ht="14.25" customHeight="1" x14ac:dyDescent="0.2">
      <c r="A74" s="165" t="s">
        <v>509</v>
      </c>
      <c r="B74" s="320" t="s">
        <v>508</v>
      </c>
      <c r="C74" s="321"/>
      <c r="D74" s="321"/>
      <c r="E74" s="321"/>
      <c r="F74" s="166">
        <v>800000</v>
      </c>
      <c r="G74" s="166">
        <v>0</v>
      </c>
      <c r="H74" s="197">
        <f t="shared" si="0"/>
        <v>0</v>
      </c>
    </row>
    <row r="75" spans="1:9" ht="22.5" customHeight="1" x14ac:dyDescent="0.2">
      <c r="A75" s="165" t="s">
        <v>472</v>
      </c>
      <c r="B75" s="320" t="s">
        <v>471</v>
      </c>
      <c r="C75" s="321"/>
      <c r="D75" s="321"/>
      <c r="E75" s="321"/>
      <c r="F75" s="166">
        <v>800000</v>
      </c>
      <c r="G75" s="166">
        <v>0</v>
      </c>
      <c r="H75" s="197">
        <f t="shared" si="0"/>
        <v>0</v>
      </c>
    </row>
    <row r="76" spans="1:9" ht="14.25" customHeight="1" x14ac:dyDescent="0.2">
      <c r="A76" s="165" t="s">
        <v>470</v>
      </c>
      <c r="B76" s="320" t="s">
        <v>469</v>
      </c>
      <c r="C76" s="321"/>
      <c r="D76" s="321"/>
      <c r="E76" s="321"/>
      <c r="F76" s="166">
        <v>800000</v>
      </c>
      <c r="G76" s="166">
        <v>0</v>
      </c>
      <c r="H76" s="197">
        <f t="shared" si="0"/>
        <v>0</v>
      </c>
    </row>
    <row r="77" spans="1:9" ht="23.25" customHeight="1" x14ac:dyDescent="0.2">
      <c r="A77" s="156" t="s">
        <v>284</v>
      </c>
      <c r="B77" s="324" t="s">
        <v>127</v>
      </c>
      <c r="C77" s="292"/>
      <c r="D77" s="292"/>
      <c r="E77" s="292"/>
      <c r="F77" s="157">
        <v>800000</v>
      </c>
      <c r="G77" s="157">
        <v>0</v>
      </c>
      <c r="H77" s="198">
        <f t="shared" si="0"/>
        <v>0</v>
      </c>
    </row>
    <row r="78" spans="1:9" ht="14.25" customHeight="1" x14ac:dyDescent="0.2">
      <c r="A78" s="156" t="s">
        <v>285</v>
      </c>
      <c r="B78" s="324" t="s">
        <v>128</v>
      </c>
      <c r="C78" s="292"/>
      <c r="D78" s="292"/>
      <c r="E78" s="292"/>
      <c r="F78" s="157">
        <v>800000</v>
      </c>
      <c r="G78" s="157">
        <v>0</v>
      </c>
      <c r="H78" s="198">
        <f t="shared" si="0"/>
        <v>0</v>
      </c>
    </row>
    <row r="79" spans="1:9" ht="14.25" customHeight="1" x14ac:dyDescent="0.2">
      <c r="A79" s="158"/>
      <c r="B79" s="328" t="s">
        <v>286</v>
      </c>
      <c r="C79" s="292"/>
      <c r="D79" s="292"/>
      <c r="E79" s="292"/>
      <c r="F79" s="159">
        <v>50036839.390000001</v>
      </c>
      <c r="G79" s="159">
        <v>28535051.25</v>
      </c>
      <c r="H79" s="199">
        <f t="shared" si="0"/>
        <v>57.028084902786262</v>
      </c>
    </row>
    <row r="80" spans="1:9" ht="30" customHeight="1" x14ac:dyDescent="0.2">
      <c r="A80" s="160" t="s">
        <v>238</v>
      </c>
      <c r="B80" s="329" t="s">
        <v>239</v>
      </c>
      <c r="C80" s="292"/>
      <c r="D80" s="292"/>
      <c r="E80" s="292"/>
      <c r="F80" s="161">
        <f>+F81+F211+F289+F300+F323+F338+F344</f>
        <v>50036839.390000001</v>
      </c>
      <c r="G80" s="161">
        <v>28535051.25</v>
      </c>
      <c r="H80" s="200">
        <f t="shared" ref="H80:H121" si="1">+G80/F80*100</f>
        <v>57.028084902786262</v>
      </c>
      <c r="I80" s="136"/>
    </row>
    <row r="81" spans="1:8" ht="23.25" customHeight="1" x14ac:dyDescent="0.2">
      <c r="A81" s="167" t="s">
        <v>525</v>
      </c>
      <c r="B81" s="330" t="s">
        <v>152</v>
      </c>
      <c r="C81" s="331"/>
      <c r="D81" s="331"/>
      <c r="E81" s="331"/>
      <c r="F81" s="168">
        <v>43028171.920000002</v>
      </c>
      <c r="G81" s="168">
        <v>25223761.420000002</v>
      </c>
      <c r="H81" s="201">
        <f t="shared" si="1"/>
        <v>58.621503760134651</v>
      </c>
    </row>
    <row r="82" spans="1:8" ht="14.25" customHeight="1" x14ac:dyDescent="0.2">
      <c r="A82" s="171" t="s">
        <v>526</v>
      </c>
      <c r="B82" s="325" t="s">
        <v>93</v>
      </c>
      <c r="C82" s="326"/>
      <c r="D82" s="326"/>
      <c r="E82" s="326"/>
      <c r="F82" s="172">
        <v>902845</v>
      </c>
      <c r="G82" s="172">
        <v>900000</v>
      </c>
      <c r="H82" s="196">
        <f t="shared" si="1"/>
        <v>99.684885002409047</v>
      </c>
    </row>
    <row r="83" spans="1:8" ht="14.25" customHeight="1" x14ac:dyDescent="0.2">
      <c r="A83" s="171" t="s">
        <v>507</v>
      </c>
      <c r="B83" s="325" t="s">
        <v>93</v>
      </c>
      <c r="C83" s="326"/>
      <c r="D83" s="326"/>
      <c r="E83" s="326"/>
      <c r="F83" s="172">
        <v>902845</v>
      </c>
      <c r="G83" s="172">
        <v>900000</v>
      </c>
      <c r="H83" s="196">
        <f t="shared" si="1"/>
        <v>99.684885002409047</v>
      </c>
    </row>
    <row r="84" spans="1:8" ht="14.25" customHeight="1" x14ac:dyDescent="0.2">
      <c r="A84" s="171" t="s">
        <v>506</v>
      </c>
      <c r="B84" s="325" t="s">
        <v>93</v>
      </c>
      <c r="C84" s="326"/>
      <c r="D84" s="326"/>
      <c r="E84" s="326"/>
      <c r="F84" s="172">
        <v>702845</v>
      </c>
      <c r="G84" s="172">
        <v>700000</v>
      </c>
      <c r="H84" s="196">
        <f t="shared" si="1"/>
        <v>99.595216584026346</v>
      </c>
    </row>
    <row r="85" spans="1:8" ht="14.25" customHeight="1" x14ac:dyDescent="0.2">
      <c r="A85" s="173" t="s">
        <v>115</v>
      </c>
      <c r="B85" s="327" t="s">
        <v>21</v>
      </c>
      <c r="C85" s="326"/>
      <c r="D85" s="326"/>
      <c r="E85" s="326"/>
      <c r="F85" s="174">
        <v>702845</v>
      </c>
      <c r="G85" s="174">
        <v>700000</v>
      </c>
      <c r="H85" s="202">
        <f t="shared" si="1"/>
        <v>99.595216584026346</v>
      </c>
    </row>
    <row r="86" spans="1:8" ht="14.25" customHeight="1" x14ac:dyDescent="0.2">
      <c r="A86" s="156" t="s">
        <v>177</v>
      </c>
      <c r="B86" s="324" t="s">
        <v>22</v>
      </c>
      <c r="C86" s="292"/>
      <c r="D86" s="292"/>
      <c r="E86" s="292"/>
      <c r="F86" s="157">
        <v>2845</v>
      </c>
      <c r="G86" s="157">
        <v>0</v>
      </c>
      <c r="H86" s="198">
        <f t="shared" si="1"/>
        <v>0</v>
      </c>
    </row>
    <row r="87" spans="1:8" ht="14.25" customHeight="1" x14ac:dyDescent="0.2">
      <c r="A87" s="156" t="s">
        <v>182</v>
      </c>
      <c r="B87" s="324" t="s">
        <v>30</v>
      </c>
      <c r="C87" s="292"/>
      <c r="D87" s="292"/>
      <c r="E87" s="292"/>
      <c r="F87" s="157">
        <v>700000</v>
      </c>
      <c r="G87" s="157">
        <v>700000</v>
      </c>
      <c r="H87" s="198">
        <f t="shared" si="1"/>
        <v>100</v>
      </c>
    </row>
    <row r="88" spans="1:8" ht="14.25" customHeight="1" x14ac:dyDescent="0.2">
      <c r="A88" s="156" t="s">
        <v>405</v>
      </c>
      <c r="B88" s="324" t="s">
        <v>406</v>
      </c>
      <c r="C88" s="292"/>
      <c r="D88" s="292"/>
      <c r="E88" s="292"/>
      <c r="F88" s="157">
        <v>0</v>
      </c>
      <c r="G88" s="157">
        <v>83708.5</v>
      </c>
      <c r="H88" s="198">
        <v>0</v>
      </c>
    </row>
    <row r="89" spans="1:8" ht="24.75" customHeight="1" x14ac:dyDescent="0.2">
      <c r="A89" s="156" t="s">
        <v>407</v>
      </c>
      <c r="B89" s="324" t="s">
        <v>408</v>
      </c>
      <c r="C89" s="292"/>
      <c r="D89" s="292"/>
      <c r="E89" s="292"/>
      <c r="F89" s="157">
        <v>0</v>
      </c>
      <c r="G89" s="157">
        <v>616291.5</v>
      </c>
      <c r="H89" s="198">
        <v>0</v>
      </c>
    </row>
    <row r="90" spans="1:8" ht="26.25" customHeight="1" x14ac:dyDescent="0.2">
      <c r="A90" s="171" t="s">
        <v>505</v>
      </c>
      <c r="B90" s="325" t="s">
        <v>504</v>
      </c>
      <c r="C90" s="326"/>
      <c r="D90" s="326"/>
      <c r="E90" s="326"/>
      <c r="F90" s="172">
        <v>200000</v>
      </c>
      <c r="G90" s="172">
        <v>200000</v>
      </c>
      <c r="H90" s="196">
        <f t="shared" si="1"/>
        <v>100</v>
      </c>
    </row>
    <row r="91" spans="1:8" ht="14.25" customHeight="1" x14ac:dyDescent="0.2">
      <c r="A91" s="173" t="s">
        <v>115</v>
      </c>
      <c r="B91" s="327" t="s">
        <v>21</v>
      </c>
      <c r="C91" s="326"/>
      <c r="D91" s="326"/>
      <c r="E91" s="326"/>
      <c r="F91" s="174">
        <v>200000</v>
      </c>
      <c r="G91" s="174">
        <v>200000</v>
      </c>
      <c r="H91" s="202">
        <f t="shared" si="1"/>
        <v>100</v>
      </c>
    </row>
    <row r="92" spans="1:8" ht="14.25" customHeight="1" x14ac:dyDescent="0.2">
      <c r="A92" s="173" t="s">
        <v>182</v>
      </c>
      <c r="B92" s="327" t="s">
        <v>30</v>
      </c>
      <c r="C92" s="326"/>
      <c r="D92" s="326"/>
      <c r="E92" s="326"/>
      <c r="F92" s="174">
        <v>200000</v>
      </c>
      <c r="G92" s="174">
        <v>200000</v>
      </c>
      <c r="H92" s="202">
        <f t="shared" si="1"/>
        <v>100</v>
      </c>
    </row>
    <row r="93" spans="1:8" ht="25.5" customHeight="1" x14ac:dyDescent="0.2">
      <c r="A93" s="173" t="s">
        <v>407</v>
      </c>
      <c r="B93" s="327" t="s">
        <v>408</v>
      </c>
      <c r="C93" s="326"/>
      <c r="D93" s="326"/>
      <c r="E93" s="326"/>
      <c r="F93" s="174">
        <v>0</v>
      </c>
      <c r="G93" s="174">
        <v>200000</v>
      </c>
      <c r="H93" s="202">
        <v>0</v>
      </c>
    </row>
    <row r="94" spans="1:8" ht="14.25" customHeight="1" x14ac:dyDescent="0.2">
      <c r="A94" s="171" t="s">
        <v>516</v>
      </c>
      <c r="B94" s="325" t="s">
        <v>94</v>
      </c>
      <c r="C94" s="326"/>
      <c r="D94" s="326"/>
      <c r="E94" s="326"/>
      <c r="F94" s="172">
        <v>972844.19</v>
      </c>
      <c r="G94" s="172">
        <v>377300.93</v>
      </c>
      <c r="H94" s="196">
        <f t="shared" si="1"/>
        <v>38.783284505199134</v>
      </c>
    </row>
    <row r="95" spans="1:8" ht="14.25" customHeight="1" x14ac:dyDescent="0.2">
      <c r="A95" s="171" t="s">
        <v>503</v>
      </c>
      <c r="B95" s="325" t="s">
        <v>502</v>
      </c>
      <c r="C95" s="326"/>
      <c r="D95" s="326"/>
      <c r="E95" s="326"/>
      <c r="F95" s="172">
        <v>972844.19</v>
      </c>
      <c r="G95" s="172">
        <v>377300.93</v>
      </c>
      <c r="H95" s="196">
        <f t="shared" si="1"/>
        <v>38.783284505199134</v>
      </c>
    </row>
    <row r="96" spans="1:8" ht="14.25" customHeight="1" x14ac:dyDescent="0.2">
      <c r="A96" s="171" t="s">
        <v>501</v>
      </c>
      <c r="B96" s="325" t="s">
        <v>214</v>
      </c>
      <c r="C96" s="326"/>
      <c r="D96" s="326"/>
      <c r="E96" s="326"/>
      <c r="F96" s="172">
        <v>972844.19</v>
      </c>
      <c r="G96" s="172">
        <v>377300.93</v>
      </c>
      <c r="H96" s="196">
        <f t="shared" si="1"/>
        <v>38.783284505199134</v>
      </c>
    </row>
    <row r="97" spans="1:8" ht="14.25" customHeight="1" x14ac:dyDescent="0.2">
      <c r="A97" s="156" t="s">
        <v>115</v>
      </c>
      <c r="B97" s="324" t="s">
        <v>21</v>
      </c>
      <c r="C97" s="292"/>
      <c r="D97" s="292"/>
      <c r="E97" s="292"/>
      <c r="F97" s="157">
        <v>972844.19</v>
      </c>
      <c r="G97" s="157">
        <v>377300.93</v>
      </c>
      <c r="H97" s="198">
        <f t="shared" si="1"/>
        <v>38.783284505199134</v>
      </c>
    </row>
    <row r="98" spans="1:8" ht="14.25" customHeight="1" x14ac:dyDescent="0.2">
      <c r="A98" s="156" t="s">
        <v>177</v>
      </c>
      <c r="B98" s="324" t="s">
        <v>22</v>
      </c>
      <c r="C98" s="292"/>
      <c r="D98" s="292"/>
      <c r="E98" s="292"/>
      <c r="F98" s="157">
        <v>942584.19</v>
      </c>
      <c r="G98" s="157">
        <v>361830.65</v>
      </c>
      <c r="H98" s="198">
        <f t="shared" si="1"/>
        <v>38.387090918637199</v>
      </c>
    </row>
    <row r="99" spans="1:8" ht="14.25" customHeight="1" x14ac:dyDescent="0.2">
      <c r="A99" s="156" t="s">
        <v>287</v>
      </c>
      <c r="B99" s="324" t="s">
        <v>288</v>
      </c>
      <c r="C99" s="292"/>
      <c r="D99" s="292"/>
      <c r="E99" s="292"/>
      <c r="F99" s="157">
        <v>0</v>
      </c>
      <c r="G99" s="157">
        <v>242961.18</v>
      </c>
      <c r="H99" s="198">
        <v>0</v>
      </c>
    </row>
    <row r="100" spans="1:8" ht="14.25" customHeight="1" x14ac:dyDescent="0.2">
      <c r="A100" s="156" t="s">
        <v>292</v>
      </c>
      <c r="B100" s="324" t="s">
        <v>293</v>
      </c>
      <c r="C100" s="292"/>
      <c r="D100" s="292"/>
      <c r="E100" s="292"/>
      <c r="F100" s="157">
        <v>0</v>
      </c>
      <c r="G100" s="157">
        <v>300</v>
      </c>
      <c r="H100" s="198">
        <v>0</v>
      </c>
    </row>
    <row r="101" spans="1:8" ht="14.25" customHeight="1" x14ac:dyDescent="0.2">
      <c r="A101" s="156" t="s">
        <v>300</v>
      </c>
      <c r="B101" s="324" t="s">
        <v>301</v>
      </c>
      <c r="C101" s="292"/>
      <c r="D101" s="292"/>
      <c r="E101" s="292"/>
      <c r="F101" s="157">
        <v>0</v>
      </c>
      <c r="G101" s="157">
        <v>300</v>
      </c>
      <c r="H101" s="198">
        <v>0</v>
      </c>
    </row>
    <row r="102" spans="1:8" ht="23.25" customHeight="1" x14ac:dyDescent="0.2">
      <c r="A102" s="156" t="s">
        <v>302</v>
      </c>
      <c r="B102" s="324" t="s">
        <v>28</v>
      </c>
      <c r="C102" s="292"/>
      <c r="D102" s="292"/>
      <c r="E102" s="292"/>
      <c r="F102" s="157">
        <v>0</v>
      </c>
      <c r="G102" s="157">
        <v>118269.47</v>
      </c>
      <c r="H102" s="198">
        <v>0</v>
      </c>
    </row>
    <row r="103" spans="1:8" ht="14.25" customHeight="1" x14ac:dyDescent="0.2">
      <c r="A103" s="156" t="s">
        <v>182</v>
      </c>
      <c r="B103" s="324" t="s">
        <v>30</v>
      </c>
      <c r="C103" s="292"/>
      <c r="D103" s="292"/>
      <c r="E103" s="292"/>
      <c r="F103" s="157">
        <v>30260</v>
      </c>
      <c r="G103" s="157">
        <v>15470.28</v>
      </c>
      <c r="H103" s="198">
        <f t="shared" si="1"/>
        <v>51.124520819563777</v>
      </c>
    </row>
    <row r="104" spans="1:8" ht="14.25" customHeight="1" x14ac:dyDescent="0.2">
      <c r="A104" s="156" t="s">
        <v>304</v>
      </c>
      <c r="B104" s="324" t="s">
        <v>305</v>
      </c>
      <c r="C104" s="292"/>
      <c r="D104" s="292"/>
      <c r="E104" s="292"/>
      <c r="F104" s="157">
        <v>0</v>
      </c>
      <c r="G104" s="157">
        <v>645</v>
      </c>
      <c r="H104" s="198">
        <v>0</v>
      </c>
    </row>
    <row r="105" spans="1:8" ht="14.25" customHeight="1" x14ac:dyDescent="0.2">
      <c r="A105" s="156" t="s">
        <v>312</v>
      </c>
      <c r="B105" s="324" t="s">
        <v>313</v>
      </c>
      <c r="C105" s="292"/>
      <c r="D105" s="292"/>
      <c r="E105" s="292"/>
      <c r="F105" s="157">
        <v>0</v>
      </c>
      <c r="G105" s="157">
        <v>14825.28</v>
      </c>
      <c r="H105" s="198">
        <v>0</v>
      </c>
    </row>
    <row r="106" spans="1:8" ht="14.25" customHeight="1" x14ac:dyDescent="0.2">
      <c r="A106" s="171" t="s">
        <v>515</v>
      </c>
      <c r="B106" s="325" t="s">
        <v>98</v>
      </c>
      <c r="C106" s="326"/>
      <c r="D106" s="326"/>
      <c r="E106" s="326"/>
      <c r="F106" s="172">
        <v>40969052.75</v>
      </c>
      <c r="G106" s="172">
        <v>23889984.100000001</v>
      </c>
      <c r="H106" s="196">
        <f t="shared" si="1"/>
        <v>58.312268642823341</v>
      </c>
    </row>
    <row r="107" spans="1:8" ht="27.75" customHeight="1" x14ac:dyDescent="0.2">
      <c r="A107" s="171" t="s">
        <v>494</v>
      </c>
      <c r="B107" s="325" t="s">
        <v>493</v>
      </c>
      <c r="C107" s="326"/>
      <c r="D107" s="326"/>
      <c r="E107" s="326"/>
      <c r="F107" s="172">
        <v>40969052.75</v>
      </c>
      <c r="G107" s="172">
        <v>23889984.100000001</v>
      </c>
      <c r="H107" s="196">
        <f t="shared" si="1"/>
        <v>58.312268642823341</v>
      </c>
    </row>
    <row r="108" spans="1:8" ht="14.25" customHeight="1" x14ac:dyDescent="0.2">
      <c r="A108" s="171" t="s">
        <v>492</v>
      </c>
      <c r="B108" s="325" t="s">
        <v>191</v>
      </c>
      <c r="C108" s="326"/>
      <c r="D108" s="326"/>
      <c r="E108" s="326"/>
      <c r="F108" s="172">
        <v>40969052.75</v>
      </c>
      <c r="G108" s="172">
        <v>23889984.100000001</v>
      </c>
      <c r="H108" s="196">
        <f t="shared" si="1"/>
        <v>58.312268642823341</v>
      </c>
    </row>
    <row r="109" spans="1:8" ht="14.25" customHeight="1" x14ac:dyDescent="0.2">
      <c r="A109" s="156" t="s">
        <v>115</v>
      </c>
      <c r="B109" s="324" t="s">
        <v>21</v>
      </c>
      <c r="C109" s="292"/>
      <c r="D109" s="292"/>
      <c r="E109" s="292"/>
      <c r="F109" s="157">
        <v>40969052.75</v>
      </c>
      <c r="G109" s="157">
        <v>23889984.100000001</v>
      </c>
      <c r="H109" s="198">
        <f t="shared" si="1"/>
        <v>58.312268642823341</v>
      </c>
    </row>
    <row r="110" spans="1:8" ht="14.25" customHeight="1" x14ac:dyDescent="0.2">
      <c r="A110" s="156" t="s">
        <v>177</v>
      </c>
      <c r="B110" s="324" t="s">
        <v>22</v>
      </c>
      <c r="C110" s="292"/>
      <c r="D110" s="292"/>
      <c r="E110" s="292"/>
      <c r="F110" s="157">
        <v>33320145.100000001</v>
      </c>
      <c r="G110" s="157">
        <v>18102198.359999999</v>
      </c>
      <c r="H110" s="198">
        <f t="shared" si="1"/>
        <v>54.328089825755285</v>
      </c>
    </row>
    <row r="111" spans="1:8" ht="14.25" customHeight="1" x14ac:dyDescent="0.2">
      <c r="A111" s="156" t="s">
        <v>287</v>
      </c>
      <c r="B111" s="324" t="s">
        <v>288</v>
      </c>
      <c r="C111" s="292"/>
      <c r="D111" s="292"/>
      <c r="E111" s="292"/>
      <c r="F111" s="157">
        <v>0</v>
      </c>
      <c r="G111" s="157">
        <v>15103548.68</v>
      </c>
      <c r="H111" s="198">
        <v>0</v>
      </c>
    </row>
    <row r="112" spans="1:8" ht="14.25" customHeight="1" x14ac:dyDescent="0.2">
      <c r="A112" s="156" t="s">
        <v>289</v>
      </c>
      <c r="B112" s="324" t="s">
        <v>290</v>
      </c>
      <c r="C112" s="292"/>
      <c r="D112" s="292"/>
      <c r="E112" s="292"/>
      <c r="F112" s="157">
        <v>0</v>
      </c>
      <c r="G112" s="157">
        <v>4406.5</v>
      </c>
      <c r="H112" s="198">
        <v>0</v>
      </c>
    </row>
    <row r="113" spans="1:8" ht="14.25" customHeight="1" x14ac:dyDescent="0.2">
      <c r="A113" s="156" t="s">
        <v>291</v>
      </c>
      <c r="B113" s="324" t="s">
        <v>155</v>
      </c>
      <c r="C113" s="292"/>
      <c r="D113" s="292"/>
      <c r="E113" s="292"/>
      <c r="F113" s="157">
        <v>0</v>
      </c>
      <c r="G113" s="157">
        <v>342668.76</v>
      </c>
      <c r="H113" s="198">
        <v>0</v>
      </c>
    </row>
    <row r="114" spans="1:8" ht="14.25" customHeight="1" x14ac:dyDescent="0.2">
      <c r="A114" s="156" t="s">
        <v>292</v>
      </c>
      <c r="B114" s="324" t="s">
        <v>293</v>
      </c>
      <c r="C114" s="292"/>
      <c r="D114" s="292"/>
      <c r="E114" s="292"/>
      <c r="F114" s="157">
        <v>0</v>
      </c>
      <c r="G114" s="157">
        <v>89995.11</v>
      </c>
      <c r="H114" s="198">
        <v>0</v>
      </c>
    </row>
    <row r="115" spans="1:8" ht="14.25" customHeight="1" x14ac:dyDescent="0.2">
      <c r="A115" s="156" t="s">
        <v>294</v>
      </c>
      <c r="B115" s="324" t="s">
        <v>295</v>
      </c>
      <c r="C115" s="292"/>
      <c r="D115" s="292"/>
      <c r="E115" s="292"/>
      <c r="F115" s="157">
        <v>0</v>
      </c>
      <c r="G115" s="157">
        <v>124273.84</v>
      </c>
      <c r="H115" s="198">
        <v>0</v>
      </c>
    </row>
    <row r="116" spans="1:8" ht="14.25" customHeight="1" x14ac:dyDescent="0.2">
      <c r="A116" s="156" t="s">
        <v>296</v>
      </c>
      <c r="B116" s="324" t="s">
        <v>297</v>
      </c>
      <c r="C116" s="292"/>
      <c r="D116" s="292"/>
      <c r="E116" s="292"/>
      <c r="F116" s="157">
        <v>0</v>
      </c>
      <c r="G116" s="157">
        <v>31500</v>
      </c>
      <c r="H116" s="198">
        <v>0</v>
      </c>
    </row>
    <row r="117" spans="1:8" ht="25.5" customHeight="1" x14ac:dyDescent="0.2">
      <c r="A117" s="156" t="s">
        <v>298</v>
      </c>
      <c r="B117" s="324" t="s">
        <v>299</v>
      </c>
      <c r="C117" s="292"/>
      <c r="D117" s="292"/>
      <c r="E117" s="292"/>
      <c r="F117" s="157">
        <v>0</v>
      </c>
      <c r="G117" s="157">
        <v>15608.99</v>
      </c>
      <c r="H117" s="198">
        <v>0</v>
      </c>
    </row>
    <row r="118" spans="1:8" ht="14.25" customHeight="1" x14ac:dyDescent="0.2">
      <c r="A118" s="156" t="s">
        <v>300</v>
      </c>
      <c r="B118" s="324" t="s">
        <v>301</v>
      </c>
      <c r="C118" s="292"/>
      <c r="D118" s="292"/>
      <c r="E118" s="292"/>
      <c r="F118" s="157">
        <v>0</v>
      </c>
      <c r="G118" s="157">
        <v>1650</v>
      </c>
      <c r="H118" s="198">
        <v>0</v>
      </c>
    </row>
    <row r="119" spans="1:8" ht="22.5" customHeight="1" x14ac:dyDescent="0.2">
      <c r="A119" s="156" t="s">
        <v>302</v>
      </c>
      <c r="B119" s="324" t="s">
        <v>28</v>
      </c>
      <c r="C119" s="292"/>
      <c r="D119" s="292"/>
      <c r="E119" s="292"/>
      <c r="F119" s="157">
        <v>0</v>
      </c>
      <c r="G119" s="157">
        <v>2388535.12</v>
      </c>
      <c r="H119" s="198">
        <v>0</v>
      </c>
    </row>
    <row r="120" spans="1:8" ht="22.5" customHeight="1" x14ac:dyDescent="0.2">
      <c r="A120" s="156" t="s">
        <v>303</v>
      </c>
      <c r="B120" s="324" t="s">
        <v>29</v>
      </c>
      <c r="C120" s="292"/>
      <c r="D120" s="292"/>
      <c r="E120" s="292"/>
      <c r="F120" s="157">
        <v>0</v>
      </c>
      <c r="G120" s="157">
        <v>11.36</v>
      </c>
      <c r="H120" s="198">
        <v>0</v>
      </c>
    </row>
    <row r="121" spans="1:8" ht="14.25" customHeight="1" x14ac:dyDescent="0.2">
      <c r="A121" s="156" t="s">
        <v>182</v>
      </c>
      <c r="B121" s="324" t="s">
        <v>30</v>
      </c>
      <c r="C121" s="292"/>
      <c r="D121" s="292"/>
      <c r="E121" s="292"/>
      <c r="F121" s="157">
        <v>7586907.6500000004</v>
      </c>
      <c r="G121" s="157">
        <v>5571933.5300000003</v>
      </c>
      <c r="H121" s="198">
        <f t="shared" si="1"/>
        <v>73.441430778454247</v>
      </c>
    </row>
    <row r="122" spans="1:8" ht="14.25" customHeight="1" x14ac:dyDescent="0.2">
      <c r="A122" s="156" t="s">
        <v>304</v>
      </c>
      <c r="B122" s="324" t="s">
        <v>305</v>
      </c>
      <c r="C122" s="292"/>
      <c r="D122" s="292"/>
      <c r="E122" s="292"/>
      <c r="F122" s="157">
        <v>0</v>
      </c>
      <c r="G122" s="157">
        <v>4271.3999999999996</v>
      </c>
      <c r="H122" s="198">
        <v>0</v>
      </c>
    </row>
    <row r="123" spans="1:8" ht="23.25" customHeight="1" x14ac:dyDescent="0.2">
      <c r="A123" s="156" t="s">
        <v>306</v>
      </c>
      <c r="B123" s="324" t="s">
        <v>307</v>
      </c>
      <c r="C123" s="292"/>
      <c r="D123" s="292"/>
      <c r="E123" s="292"/>
      <c r="F123" s="157">
        <v>0</v>
      </c>
      <c r="G123" s="157">
        <v>4228.8500000000004</v>
      </c>
      <c r="H123" s="198">
        <v>0</v>
      </c>
    </row>
    <row r="124" spans="1:8" ht="14.25" customHeight="1" x14ac:dyDescent="0.2">
      <c r="A124" s="156" t="s">
        <v>310</v>
      </c>
      <c r="B124" s="324" t="s">
        <v>311</v>
      </c>
      <c r="C124" s="292"/>
      <c r="D124" s="292"/>
      <c r="E124" s="292"/>
      <c r="F124" s="157">
        <v>0</v>
      </c>
      <c r="G124" s="157">
        <v>38.5</v>
      </c>
      <c r="H124" s="198">
        <v>0</v>
      </c>
    </row>
    <row r="125" spans="1:8" ht="14.25" customHeight="1" x14ac:dyDescent="0.2">
      <c r="A125" s="156" t="s">
        <v>312</v>
      </c>
      <c r="B125" s="324" t="s">
        <v>313</v>
      </c>
      <c r="C125" s="292"/>
      <c r="D125" s="292"/>
      <c r="E125" s="292"/>
      <c r="F125" s="157">
        <v>0</v>
      </c>
      <c r="G125" s="157">
        <v>300439.62</v>
      </c>
      <c r="H125" s="198">
        <v>0</v>
      </c>
    </row>
    <row r="126" spans="1:8" ht="14.25" customHeight="1" x14ac:dyDescent="0.2">
      <c r="A126" s="156" t="s">
        <v>314</v>
      </c>
      <c r="B126" s="324" t="s">
        <v>315</v>
      </c>
      <c r="C126" s="292"/>
      <c r="D126" s="292"/>
      <c r="E126" s="292"/>
      <c r="F126" s="157">
        <v>0</v>
      </c>
      <c r="G126" s="157">
        <v>4920.12</v>
      </c>
      <c r="H126" s="198">
        <v>0</v>
      </c>
    </row>
    <row r="127" spans="1:8" ht="14.25" customHeight="1" x14ac:dyDescent="0.2">
      <c r="A127" s="156" t="s">
        <v>316</v>
      </c>
      <c r="B127" s="324" t="s">
        <v>317</v>
      </c>
      <c r="C127" s="292"/>
      <c r="D127" s="292"/>
      <c r="E127" s="292"/>
      <c r="F127" s="157">
        <v>0</v>
      </c>
      <c r="G127" s="157">
        <v>4609.1499999999996</v>
      </c>
      <c r="H127" s="198">
        <v>0</v>
      </c>
    </row>
    <row r="128" spans="1:8" ht="14.25" customHeight="1" x14ac:dyDescent="0.2">
      <c r="A128" s="156" t="s">
        <v>318</v>
      </c>
      <c r="B128" s="324" t="s">
        <v>36</v>
      </c>
      <c r="C128" s="292"/>
      <c r="D128" s="292"/>
      <c r="E128" s="292"/>
      <c r="F128" s="157">
        <v>0</v>
      </c>
      <c r="G128" s="157">
        <v>21724.63</v>
      </c>
      <c r="H128" s="198">
        <v>0</v>
      </c>
    </row>
    <row r="129" spans="1:8" ht="14.25" customHeight="1" x14ac:dyDescent="0.2">
      <c r="A129" s="156" t="s">
        <v>319</v>
      </c>
      <c r="B129" s="324" t="s">
        <v>320</v>
      </c>
      <c r="C129" s="292"/>
      <c r="D129" s="292"/>
      <c r="E129" s="292"/>
      <c r="F129" s="157">
        <v>0</v>
      </c>
      <c r="G129" s="157">
        <v>86542.23</v>
      </c>
      <c r="H129" s="198">
        <v>0</v>
      </c>
    </row>
    <row r="130" spans="1:8" ht="21" customHeight="1" x14ac:dyDescent="0.2">
      <c r="A130" s="156" t="s">
        <v>321</v>
      </c>
      <c r="B130" s="324" t="s">
        <v>322</v>
      </c>
      <c r="C130" s="292"/>
      <c r="D130" s="292"/>
      <c r="E130" s="292"/>
      <c r="F130" s="157">
        <v>0</v>
      </c>
      <c r="G130" s="157">
        <v>2878.72</v>
      </c>
      <c r="H130" s="198">
        <v>0</v>
      </c>
    </row>
    <row r="131" spans="1:8" ht="21" customHeight="1" x14ac:dyDescent="0.2">
      <c r="A131" s="156" t="s">
        <v>323</v>
      </c>
      <c r="B131" s="324" t="s">
        <v>324</v>
      </c>
      <c r="C131" s="292"/>
      <c r="D131" s="292"/>
      <c r="E131" s="292"/>
      <c r="F131" s="157">
        <v>0</v>
      </c>
      <c r="G131" s="157">
        <v>32626.55</v>
      </c>
      <c r="H131" s="198">
        <v>0</v>
      </c>
    </row>
    <row r="132" spans="1:8" ht="21" customHeight="1" x14ac:dyDescent="0.2">
      <c r="A132" s="156" t="s">
        <v>325</v>
      </c>
      <c r="B132" s="324" t="s">
        <v>326</v>
      </c>
      <c r="C132" s="292"/>
      <c r="D132" s="292"/>
      <c r="E132" s="292"/>
      <c r="F132" s="157">
        <v>0</v>
      </c>
      <c r="G132" s="157">
        <v>11751.39</v>
      </c>
      <c r="H132" s="198">
        <v>0</v>
      </c>
    </row>
    <row r="133" spans="1:8" ht="14.25" customHeight="1" x14ac:dyDescent="0.2">
      <c r="A133" s="156" t="s">
        <v>327</v>
      </c>
      <c r="B133" s="324" t="s">
        <v>328</v>
      </c>
      <c r="C133" s="292"/>
      <c r="D133" s="292"/>
      <c r="E133" s="292"/>
      <c r="F133" s="157">
        <v>0</v>
      </c>
      <c r="G133" s="157">
        <v>19136.59</v>
      </c>
      <c r="H133" s="198">
        <v>0</v>
      </c>
    </row>
    <row r="134" spans="1:8" ht="14.25" customHeight="1" x14ac:dyDescent="0.2">
      <c r="A134" s="156" t="s">
        <v>329</v>
      </c>
      <c r="B134" s="324" t="s">
        <v>330</v>
      </c>
      <c r="C134" s="292"/>
      <c r="D134" s="292"/>
      <c r="E134" s="292"/>
      <c r="F134" s="157">
        <v>0</v>
      </c>
      <c r="G134" s="157">
        <v>202447.12</v>
      </c>
      <c r="H134" s="198">
        <v>0</v>
      </c>
    </row>
    <row r="135" spans="1:8" ht="14.25" customHeight="1" x14ac:dyDescent="0.2">
      <c r="A135" s="156" t="s">
        <v>331</v>
      </c>
      <c r="B135" s="324" t="s">
        <v>332</v>
      </c>
      <c r="C135" s="292"/>
      <c r="D135" s="292"/>
      <c r="E135" s="292"/>
      <c r="F135" s="157">
        <v>0</v>
      </c>
      <c r="G135" s="157">
        <v>211512.28</v>
      </c>
      <c r="H135" s="198">
        <v>0</v>
      </c>
    </row>
    <row r="136" spans="1:8" ht="14.25" customHeight="1" x14ac:dyDescent="0.2">
      <c r="A136" s="156" t="s">
        <v>333</v>
      </c>
      <c r="B136" s="324" t="s">
        <v>334</v>
      </c>
      <c r="C136" s="292"/>
      <c r="D136" s="292"/>
      <c r="E136" s="292"/>
      <c r="F136" s="157">
        <v>0</v>
      </c>
      <c r="G136" s="157">
        <v>4112.49</v>
      </c>
      <c r="H136" s="198">
        <v>0</v>
      </c>
    </row>
    <row r="137" spans="1:8" ht="14.25" customHeight="1" x14ac:dyDescent="0.2">
      <c r="A137" s="156" t="s">
        <v>335</v>
      </c>
      <c r="B137" s="324" t="s">
        <v>336</v>
      </c>
      <c r="C137" s="292"/>
      <c r="D137" s="292"/>
      <c r="E137" s="292"/>
      <c r="F137" s="157">
        <v>0</v>
      </c>
      <c r="G137" s="157">
        <v>47745.33</v>
      </c>
      <c r="H137" s="198">
        <v>0</v>
      </c>
    </row>
    <row r="138" spans="1:8" ht="22.5" customHeight="1" x14ac:dyDescent="0.2">
      <c r="A138" s="156" t="s">
        <v>337</v>
      </c>
      <c r="B138" s="324" t="s">
        <v>338</v>
      </c>
      <c r="C138" s="292"/>
      <c r="D138" s="292"/>
      <c r="E138" s="292"/>
      <c r="F138" s="157">
        <v>0</v>
      </c>
      <c r="G138" s="157">
        <v>63459.9</v>
      </c>
      <c r="H138" s="198">
        <v>0</v>
      </c>
    </row>
    <row r="139" spans="1:8" ht="22.5" customHeight="1" x14ac:dyDescent="0.2">
      <c r="A139" s="156" t="s">
        <v>339</v>
      </c>
      <c r="B139" s="324" t="s">
        <v>340</v>
      </c>
      <c r="C139" s="292"/>
      <c r="D139" s="292"/>
      <c r="E139" s="292"/>
      <c r="F139" s="157">
        <v>0</v>
      </c>
      <c r="G139" s="157">
        <v>94947.99</v>
      </c>
      <c r="H139" s="198">
        <v>0</v>
      </c>
    </row>
    <row r="140" spans="1:8" ht="22.5" customHeight="1" x14ac:dyDescent="0.2">
      <c r="A140" s="156" t="s">
        <v>341</v>
      </c>
      <c r="B140" s="324" t="s">
        <v>342</v>
      </c>
      <c r="C140" s="292"/>
      <c r="D140" s="292"/>
      <c r="E140" s="292"/>
      <c r="F140" s="157">
        <v>0</v>
      </c>
      <c r="G140" s="157">
        <v>26186.41</v>
      </c>
      <c r="H140" s="198">
        <v>0</v>
      </c>
    </row>
    <row r="141" spans="1:8" ht="22.5" customHeight="1" x14ac:dyDescent="0.2">
      <c r="A141" s="156" t="s">
        <v>343</v>
      </c>
      <c r="B141" s="324" t="s">
        <v>344</v>
      </c>
      <c r="C141" s="292"/>
      <c r="D141" s="292"/>
      <c r="E141" s="292"/>
      <c r="F141" s="157">
        <v>0</v>
      </c>
      <c r="G141" s="157">
        <v>23265.98</v>
      </c>
      <c r="H141" s="198">
        <v>0</v>
      </c>
    </row>
    <row r="142" spans="1:8" ht="14.25" customHeight="1" x14ac:dyDescent="0.2">
      <c r="A142" s="156" t="s">
        <v>345</v>
      </c>
      <c r="B142" s="324" t="s">
        <v>346</v>
      </c>
      <c r="C142" s="292"/>
      <c r="D142" s="292"/>
      <c r="E142" s="292"/>
      <c r="F142" s="157">
        <v>0</v>
      </c>
      <c r="G142" s="157">
        <v>40323.29</v>
      </c>
      <c r="H142" s="198">
        <v>0</v>
      </c>
    </row>
    <row r="143" spans="1:8" ht="14.25" customHeight="1" x14ac:dyDescent="0.2">
      <c r="A143" s="156" t="s">
        <v>347</v>
      </c>
      <c r="B143" s="324" t="s">
        <v>348</v>
      </c>
      <c r="C143" s="292"/>
      <c r="D143" s="292"/>
      <c r="E143" s="292"/>
      <c r="F143" s="157">
        <v>0</v>
      </c>
      <c r="G143" s="157">
        <v>3599</v>
      </c>
      <c r="H143" s="198">
        <v>0</v>
      </c>
    </row>
    <row r="144" spans="1:8" ht="14.25" customHeight="1" x14ac:dyDescent="0.2">
      <c r="A144" s="156" t="s">
        <v>349</v>
      </c>
      <c r="B144" s="324" t="s">
        <v>47</v>
      </c>
      <c r="C144" s="292"/>
      <c r="D144" s="292"/>
      <c r="E144" s="292"/>
      <c r="F144" s="157">
        <v>0</v>
      </c>
      <c r="G144" s="157">
        <v>2301.8000000000002</v>
      </c>
      <c r="H144" s="198">
        <v>0</v>
      </c>
    </row>
    <row r="145" spans="1:8" ht="14.25" customHeight="1" x14ac:dyDescent="0.2">
      <c r="A145" s="156" t="s">
        <v>350</v>
      </c>
      <c r="B145" s="324" t="s">
        <v>351</v>
      </c>
      <c r="C145" s="292"/>
      <c r="D145" s="292"/>
      <c r="E145" s="292"/>
      <c r="F145" s="157">
        <v>0</v>
      </c>
      <c r="G145" s="157">
        <v>25592.71</v>
      </c>
      <c r="H145" s="198">
        <v>0</v>
      </c>
    </row>
    <row r="146" spans="1:8" ht="14.25" customHeight="1" x14ac:dyDescent="0.2">
      <c r="A146" s="156" t="s">
        <v>352</v>
      </c>
      <c r="B146" s="324" t="s">
        <v>353</v>
      </c>
      <c r="C146" s="292"/>
      <c r="D146" s="292"/>
      <c r="E146" s="292"/>
      <c r="F146" s="157">
        <v>0</v>
      </c>
      <c r="G146" s="157">
        <v>38998.620000000003</v>
      </c>
      <c r="H146" s="198">
        <v>0</v>
      </c>
    </row>
    <row r="147" spans="1:8" ht="14.25" customHeight="1" x14ac:dyDescent="0.2">
      <c r="A147" s="156" t="s">
        <v>354</v>
      </c>
      <c r="B147" s="324" t="s">
        <v>355</v>
      </c>
      <c r="C147" s="292"/>
      <c r="D147" s="292"/>
      <c r="E147" s="292"/>
      <c r="F147" s="157">
        <v>0</v>
      </c>
      <c r="G147" s="157">
        <v>10052.870000000001</v>
      </c>
      <c r="H147" s="198">
        <v>0</v>
      </c>
    </row>
    <row r="148" spans="1:8" ht="14.25" customHeight="1" x14ac:dyDescent="0.2">
      <c r="A148" s="156" t="s">
        <v>356</v>
      </c>
      <c r="B148" s="324" t="s">
        <v>357</v>
      </c>
      <c r="C148" s="292"/>
      <c r="D148" s="292"/>
      <c r="E148" s="292"/>
      <c r="F148" s="157">
        <v>0</v>
      </c>
      <c r="G148" s="157">
        <v>13327.94</v>
      </c>
      <c r="H148" s="198">
        <v>0</v>
      </c>
    </row>
    <row r="149" spans="1:8" ht="14.25" customHeight="1" x14ac:dyDescent="0.2">
      <c r="A149" s="156" t="s">
        <v>364</v>
      </c>
      <c r="B149" s="324" t="s">
        <v>365</v>
      </c>
      <c r="C149" s="292"/>
      <c r="D149" s="292"/>
      <c r="E149" s="292"/>
      <c r="F149" s="157">
        <v>0</v>
      </c>
      <c r="G149" s="157">
        <v>5350.35</v>
      </c>
      <c r="H149" s="198">
        <v>0</v>
      </c>
    </row>
    <row r="150" spans="1:8" ht="14.25" customHeight="1" x14ac:dyDescent="0.2">
      <c r="A150" s="156" t="s">
        <v>366</v>
      </c>
      <c r="B150" s="324" t="s">
        <v>367</v>
      </c>
      <c r="C150" s="292"/>
      <c r="D150" s="292"/>
      <c r="E150" s="292"/>
      <c r="F150" s="157">
        <v>0</v>
      </c>
      <c r="G150" s="157">
        <v>1401.84</v>
      </c>
      <c r="H150" s="198">
        <v>0</v>
      </c>
    </row>
    <row r="151" spans="1:8" ht="14.25" customHeight="1" x14ac:dyDescent="0.2">
      <c r="A151" s="156" t="s">
        <v>368</v>
      </c>
      <c r="B151" s="324" t="s">
        <v>369</v>
      </c>
      <c r="C151" s="292"/>
      <c r="D151" s="292"/>
      <c r="E151" s="292"/>
      <c r="F151" s="157">
        <v>0</v>
      </c>
      <c r="G151" s="157">
        <v>49480.41</v>
      </c>
      <c r="H151" s="198">
        <v>0</v>
      </c>
    </row>
    <row r="152" spans="1:8" ht="14.25" customHeight="1" x14ac:dyDescent="0.2">
      <c r="A152" s="156" t="s">
        <v>370</v>
      </c>
      <c r="B152" s="324" t="s">
        <v>371</v>
      </c>
      <c r="C152" s="292"/>
      <c r="D152" s="292"/>
      <c r="E152" s="292"/>
      <c r="F152" s="157">
        <v>0</v>
      </c>
      <c r="G152" s="157">
        <v>66431.490000000005</v>
      </c>
      <c r="H152" s="198">
        <v>0</v>
      </c>
    </row>
    <row r="153" spans="1:8" ht="14.25" customHeight="1" x14ac:dyDescent="0.2">
      <c r="A153" s="156" t="s">
        <v>372</v>
      </c>
      <c r="B153" s="324" t="s">
        <v>373</v>
      </c>
      <c r="C153" s="292"/>
      <c r="D153" s="292"/>
      <c r="E153" s="292"/>
      <c r="F153" s="157">
        <v>0</v>
      </c>
      <c r="G153" s="157">
        <v>3860.43</v>
      </c>
      <c r="H153" s="198">
        <v>0</v>
      </c>
    </row>
    <row r="154" spans="1:8" ht="14.25" customHeight="1" x14ac:dyDescent="0.2">
      <c r="A154" s="156" t="s">
        <v>374</v>
      </c>
      <c r="B154" s="324" t="s">
        <v>375</v>
      </c>
      <c r="C154" s="292"/>
      <c r="D154" s="292"/>
      <c r="E154" s="292"/>
      <c r="F154" s="157">
        <v>0</v>
      </c>
      <c r="G154" s="157">
        <v>16027.1</v>
      </c>
      <c r="H154" s="198">
        <v>0</v>
      </c>
    </row>
    <row r="155" spans="1:8" ht="14.25" customHeight="1" x14ac:dyDescent="0.2">
      <c r="A155" s="156" t="s">
        <v>376</v>
      </c>
      <c r="B155" s="324" t="s">
        <v>377</v>
      </c>
      <c r="C155" s="292"/>
      <c r="D155" s="292"/>
      <c r="E155" s="292"/>
      <c r="F155" s="157">
        <v>0</v>
      </c>
      <c r="G155" s="157">
        <v>6092.57</v>
      </c>
      <c r="H155" s="198">
        <v>0</v>
      </c>
    </row>
    <row r="156" spans="1:8" ht="14.25" customHeight="1" x14ac:dyDescent="0.2">
      <c r="A156" s="156" t="s">
        <v>378</v>
      </c>
      <c r="B156" s="324" t="s">
        <v>379</v>
      </c>
      <c r="C156" s="292"/>
      <c r="D156" s="292"/>
      <c r="E156" s="292"/>
      <c r="F156" s="157">
        <v>0</v>
      </c>
      <c r="G156" s="157">
        <v>228287.39</v>
      </c>
      <c r="H156" s="198">
        <v>0</v>
      </c>
    </row>
    <row r="157" spans="1:8" ht="23.25" customHeight="1" x14ac:dyDescent="0.2">
      <c r="A157" s="156" t="s">
        <v>380</v>
      </c>
      <c r="B157" s="324" t="s">
        <v>381</v>
      </c>
      <c r="C157" s="292"/>
      <c r="D157" s="292"/>
      <c r="E157" s="292"/>
      <c r="F157" s="157">
        <v>0</v>
      </c>
      <c r="G157" s="157">
        <v>57965.82</v>
      </c>
      <c r="H157" s="198">
        <v>0</v>
      </c>
    </row>
    <row r="158" spans="1:8" ht="14.25" customHeight="1" x14ac:dyDescent="0.2">
      <c r="A158" s="156" t="s">
        <v>382</v>
      </c>
      <c r="B158" s="324" t="s">
        <v>383</v>
      </c>
      <c r="C158" s="292"/>
      <c r="D158" s="292"/>
      <c r="E158" s="292"/>
      <c r="F158" s="157">
        <v>0</v>
      </c>
      <c r="G158" s="157">
        <v>159926.82</v>
      </c>
      <c r="H158" s="198">
        <v>0</v>
      </c>
    </row>
    <row r="159" spans="1:8" ht="14.25" customHeight="1" x14ac:dyDescent="0.2">
      <c r="A159" s="156" t="s">
        <v>384</v>
      </c>
      <c r="B159" s="324" t="s">
        <v>82</v>
      </c>
      <c r="C159" s="292"/>
      <c r="D159" s="292"/>
      <c r="E159" s="292"/>
      <c r="F159" s="157">
        <v>0</v>
      </c>
      <c r="G159" s="157">
        <v>120983.24</v>
      </c>
      <c r="H159" s="198">
        <v>0</v>
      </c>
    </row>
    <row r="160" spans="1:8" ht="24" customHeight="1" x14ac:dyDescent="0.2">
      <c r="A160" s="156" t="s">
        <v>385</v>
      </c>
      <c r="B160" s="324" t="s">
        <v>386</v>
      </c>
      <c r="C160" s="292"/>
      <c r="D160" s="292"/>
      <c r="E160" s="292"/>
      <c r="F160" s="157">
        <v>0</v>
      </c>
      <c r="G160" s="157">
        <v>3664.17</v>
      </c>
      <c r="H160" s="198">
        <v>0</v>
      </c>
    </row>
    <row r="161" spans="1:8" ht="14.25" customHeight="1" x14ac:dyDescent="0.2">
      <c r="A161" s="156" t="s">
        <v>387</v>
      </c>
      <c r="B161" s="324" t="s">
        <v>388</v>
      </c>
      <c r="C161" s="292"/>
      <c r="D161" s="292"/>
      <c r="E161" s="292"/>
      <c r="F161" s="157">
        <v>0</v>
      </c>
      <c r="G161" s="157">
        <v>585034.06000000006</v>
      </c>
      <c r="H161" s="198">
        <v>0</v>
      </c>
    </row>
    <row r="162" spans="1:8" ht="14.25" customHeight="1" x14ac:dyDescent="0.2">
      <c r="A162" s="156" t="s">
        <v>389</v>
      </c>
      <c r="B162" s="324" t="s">
        <v>390</v>
      </c>
      <c r="C162" s="292"/>
      <c r="D162" s="292"/>
      <c r="E162" s="292"/>
      <c r="F162" s="157">
        <v>0</v>
      </c>
      <c r="G162" s="157">
        <v>47334.35</v>
      </c>
      <c r="H162" s="198">
        <v>0</v>
      </c>
    </row>
    <row r="163" spans="1:8" ht="14.25" customHeight="1" x14ac:dyDescent="0.2">
      <c r="A163" s="156" t="s">
        <v>391</v>
      </c>
      <c r="B163" s="324" t="s">
        <v>392</v>
      </c>
      <c r="C163" s="292"/>
      <c r="D163" s="292"/>
      <c r="E163" s="292"/>
      <c r="F163" s="157">
        <v>0</v>
      </c>
      <c r="G163" s="157">
        <v>9887.5</v>
      </c>
      <c r="H163" s="198">
        <v>0</v>
      </c>
    </row>
    <row r="164" spans="1:8" ht="25.5" customHeight="1" x14ac:dyDescent="0.2">
      <c r="A164" s="156" t="s">
        <v>393</v>
      </c>
      <c r="B164" s="324" t="s">
        <v>394</v>
      </c>
      <c r="C164" s="292"/>
      <c r="D164" s="292"/>
      <c r="E164" s="292"/>
      <c r="F164" s="157">
        <v>0</v>
      </c>
      <c r="G164" s="157">
        <v>140869.66</v>
      </c>
      <c r="H164" s="198">
        <v>0</v>
      </c>
    </row>
    <row r="165" spans="1:8" ht="14.25" customHeight="1" x14ac:dyDescent="0.2">
      <c r="A165" s="156" t="s">
        <v>395</v>
      </c>
      <c r="B165" s="324" t="s">
        <v>396</v>
      </c>
      <c r="C165" s="292"/>
      <c r="D165" s="292"/>
      <c r="E165" s="292"/>
      <c r="F165" s="157">
        <v>0</v>
      </c>
      <c r="G165" s="157">
        <v>56640</v>
      </c>
      <c r="H165" s="198">
        <v>0</v>
      </c>
    </row>
    <row r="166" spans="1:8" ht="14.25" customHeight="1" x14ac:dyDescent="0.2">
      <c r="A166" s="156" t="s">
        <v>397</v>
      </c>
      <c r="B166" s="324" t="s">
        <v>398</v>
      </c>
      <c r="C166" s="292"/>
      <c r="D166" s="292"/>
      <c r="E166" s="292"/>
      <c r="F166" s="157">
        <v>0</v>
      </c>
      <c r="G166" s="157">
        <v>209235.35</v>
      </c>
      <c r="H166" s="198">
        <v>0</v>
      </c>
    </row>
    <row r="167" spans="1:8" ht="23.25" customHeight="1" x14ac:dyDescent="0.2">
      <c r="A167" s="156" t="s">
        <v>399</v>
      </c>
      <c r="B167" s="324" t="s">
        <v>400</v>
      </c>
      <c r="C167" s="292"/>
      <c r="D167" s="292"/>
      <c r="E167" s="292"/>
      <c r="F167" s="157">
        <v>0</v>
      </c>
      <c r="G167" s="157">
        <v>9478.48</v>
      </c>
      <c r="H167" s="198">
        <v>0</v>
      </c>
    </row>
    <row r="168" spans="1:8" ht="14.25" customHeight="1" x14ac:dyDescent="0.2">
      <c r="A168" s="156" t="s">
        <v>401</v>
      </c>
      <c r="B168" s="324" t="s">
        <v>402</v>
      </c>
      <c r="C168" s="292"/>
      <c r="D168" s="292"/>
      <c r="E168" s="292"/>
      <c r="F168" s="157">
        <v>0</v>
      </c>
      <c r="G168" s="157">
        <v>610902.78</v>
      </c>
      <c r="H168" s="198">
        <v>0</v>
      </c>
    </row>
    <row r="169" spans="1:8" ht="14.25" customHeight="1" x14ac:dyDescent="0.2">
      <c r="A169" s="156" t="s">
        <v>403</v>
      </c>
      <c r="B169" s="324" t="s">
        <v>404</v>
      </c>
      <c r="C169" s="292"/>
      <c r="D169" s="292"/>
      <c r="E169" s="292"/>
      <c r="F169" s="157">
        <v>0</v>
      </c>
      <c r="G169" s="157">
        <v>896.96</v>
      </c>
      <c r="H169" s="198">
        <v>0</v>
      </c>
    </row>
    <row r="170" spans="1:8" ht="14.25" customHeight="1" x14ac:dyDescent="0.2">
      <c r="A170" s="156" t="s">
        <v>405</v>
      </c>
      <c r="B170" s="324" t="s">
        <v>406</v>
      </c>
      <c r="C170" s="292"/>
      <c r="D170" s="292"/>
      <c r="E170" s="292"/>
      <c r="F170" s="157">
        <v>0</v>
      </c>
      <c r="G170" s="157">
        <v>373690.97</v>
      </c>
      <c r="H170" s="198">
        <v>0</v>
      </c>
    </row>
    <row r="171" spans="1:8" ht="24" customHeight="1" x14ac:dyDescent="0.2">
      <c r="A171" s="156" t="s">
        <v>407</v>
      </c>
      <c r="B171" s="324" t="s">
        <v>408</v>
      </c>
      <c r="C171" s="292"/>
      <c r="D171" s="292"/>
      <c r="E171" s="292"/>
      <c r="F171" s="157">
        <v>0</v>
      </c>
      <c r="G171" s="157">
        <v>1455508.88</v>
      </c>
      <c r="H171" s="198">
        <v>0</v>
      </c>
    </row>
    <row r="172" spans="1:8" ht="24" customHeight="1" x14ac:dyDescent="0.2">
      <c r="A172" s="156" t="s">
        <v>409</v>
      </c>
      <c r="B172" s="324" t="s">
        <v>410</v>
      </c>
      <c r="C172" s="292"/>
      <c r="D172" s="292"/>
      <c r="E172" s="292"/>
      <c r="F172" s="157">
        <v>0</v>
      </c>
      <c r="G172" s="157">
        <v>12598.88</v>
      </c>
      <c r="H172" s="198">
        <v>0</v>
      </c>
    </row>
    <row r="173" spans="1:8" ht="14.25" customHeight="1" x14ac:dyDescent="0.2">
      <c r="A173" s="156" t="s">
        <v>411</v>
      </c>
      <c r="B173" s="324" t="s">
        <v>412</v>
      </c>
      <c r="C173" s="292"/>
      <c r="D173" s="292"/>
      <c r="E173" s="292"/>
      <c r="F173" s="157">
        <v>0</v>
      </c>
      <c r="G173" s="157">
        <v>24876.240000000002</v>
      </c>
      <c r="H173" s="198">
        <v>0</v>
      </c>
    </row>
    <row r="174" spans="1:8" ht="14.25" customHeight="1" x14ac:dyDescent="0.2">
      <c r="A174" s="156" t="s">
        <v>413</v>
      </c>
      <c r="B174" s="324" t="s">
        <v>68</v>
      </c>
      <c r="C174" s="292"/>
      <c r="D174" s="292"/>
      <c r="E174" s="292"/>
      <c r="F174" s="157">
        <v>0</v>
      </c>
      <c r="G174" s="157">
        <v>216.83</v>
      </c>
      <c r="H174" s="198">
        <v>0</v>
      </c>
    </row>
    <row r="175" spans="1:8" ht="14.25" customHeight="1" x14ac:dyDescent="0.2">
      <c r="A175" s="156" t="s">
        <v>414</v>
      </c>
      <c r="B175" s="324" t="s">
        <v>415</v>
      </c>
      <c r="C175" s="292"/>
      <c r="D175" s="292"/>
      <c r="E175" s="292"/>
      <c r="F175" s="157">
        <v>0</v>
      </c>
      <c r="G175" s="157">
        <v>4462.8</v>
      </c>
      <c r="H175" s="198">
        <v>0</v>
      </c>
    </row>
    <row r="176" spans="1:8" ht="14.25" customHeight="1" x14ac:dyDescent="0.2">
      <c r="A176" s="156" t="s">
        <v>416</v>
      </c>
      <c r="B176" s="324" t="s">
        <v>417</v>
      </c>
      <c r="C176" s="292"/>
      <c r="D176" s="292"/>
      <c r="E176" s="292"/>
      <c r="F176" s="157">
        <v>0</v>
      </c>
      <c r="G176" s="157">
        <v>543.4</v>
      </c>
      <c r="H176" s="198">
        <v>0</v>
      </c>
    </row>
    <row r="177" spans="1:8" ht="14.25" customHeight="1" x14ac:dyDescent="0.2">
      <c r="A177" s="156" t="s">
        <v>418</v>
      </c>
      <c r="B177" s="324" t="s">
        <v>419</v>
      </c>
      <c r="C177" s="292"/>
      <c r="D177" s="292"/>
      <c r="E177" s="292"/>
      <c r="F177" s="157">
        <v>0</v>
      </c>
      <c r="G177" s="157">
        <v>843.32</v>
      </c>
      <c r="H177" s="198">
        <v>0</v>
      </c>
    </row>
    <row r="178" spans="1:8" ht="14.25" customHeight="1" x14ac:dyDescent="0.2">
      <c r="A178" s="156" t="s">
        <v>420</v>
      </c>
      <c r="B178" s="324" t="s">
        <v>421</v>
      </c>
      <c r="C178" s="292"/>
      <c r="D178" s="292"/>
      <c r="E178" s="292"/>
      <c r="F178" s="157">
        <v>0</v>
      </c>
      <c r="G178" s="157">
        <v>349.75</v>
      </c>
      <c r="H178" s="198">
        <v>0</v>
      </c>
    </row>
    <row r="179" spans="1:8" ht="14.25" customHeight="1" x14ac:dyDescent="0.2">
      <c r="A179" s="156" t="s">
        <v>422</v>
      </c>
      <c r="B179" s="324" t="s">
        <v>423</v>
      </c>
      <c r="C179" s="292"/>
      <c r="D179" s="292"/>
      <c r="E179" s="292"/>
      <c r="F179" s="157">
        <v>0</v>
      </c>
      <c r="G179" s="157">
        <v>3923.29</v>
      </c>
      <c r="H179" s="198">
        <v>0</v>
      </c>
    </row>
    <row r="180" spans="1:8" ht="14.25" customHeight="1" x14ac:dyDescent="0.2">
      <c r="A180" s="156" t="s">
        <v>424</v>
      </c>
      <c r="B180" s="324" t="s">
        <v>71</v>
      </c>
      <c r="C180" s="292"/>
      <c r="D180" s="292"/>
      <c r="E180" s="292"/>
      <c r="F180" s="157">
        <v>0</v>
      </c>
      <c r="G180" s="157">
        <v>4126.92</v>
      </c>
      <c r="H180" s="198">
        <v>0</v>
      </c>
    </row>
    <row r="181" spans="1:8" ht="14.25" customHeight="1" x14ac:dyDescent="0.2">
      <c r="A181" s="156" t="s">
        <v>165</v>
      </c>
      <c r="B181" s="324" t="s">
        <v>72</v>
      </c>
      <c r="C181" s="292"/>
      <c r="D181" s="292"/>
      <c r="E181" s="292"/>
      <c r="F181" s="157">
        <v>50000</v>
      </c>
      <c r="G181" s="157">
        <v>209918.75</v>
      </c>
      <c r="H181" s="198">
        <f t="shared" ref="H181:H239" si="2">+G181/F181*100</f>
        <v>419.83750000000003</v>
      </c>
    </row>
    <row r="182" spans="1:8" ht="14.25" customHeight="1" x14ac:dyDescent="0.2">
      <c r="A182" s="156" t="s">
        <v>425</v>
      </c>
      <c r="B182" s="324" t="s">
        <v>426</v>
      </c>
      <c r="C182" s="292"/>
      <c r="D182" s="292"/>
      <c r="E182" s="292"/>
      <c r="F182" s="157">
        <v>0</v>
      </c>
      <c r="G182" s="157">
        <v>10840.95</v>
      </c>
      <c r="H182" s="198">
        <v>0</v>
      </c>
    </row>
    <row r="183" spans="1:8" ht="14.25" customHeight="1" x14ac:dyDescent="0.2">
      <c r="A183" s="156" t="s">
        <v>427</v>
      </c>
      <c r="B183" s="324" t="s">
        <v>428</v>
      </c>
      <c r="C183" s="292"/>
      <c r="D183" s="292"/>
      <c r="E183" s="292"/>
      <c r="F183" s="157">
        <v>0</v>
      </c>
      <c r="G183" s="157">
        <v>12415.36</v>
      </c>
      <c r="H183" s="198">
        <v>0</v>
      </c>
    </row>
    <row r="184" spans="1:8" ht="14.25" customHeight="1" x14ac:dyDescent="0.2">
      <c r="A184" s="156" t="s">
        <v>429</v>
      </c>
      <c r="B184" s="324" t="s">
        <v>430</v>
      </c>
      <c r="C184" s="292"/>
      <c r="D184" s="292"/>
      <c r="E184" s="292"/>
      <c r="F184" s="157">
        <v>0</v>
      </c>
      <c r="G184" s="157">
        <v>186662.44</v>
      </c>
      <c r="H184" s="198">
        <v>0</v>
      </c>
    </row>
    <row r="185" spans="1:8" ht="23.25" customHeight="1" x14ac:dyDescent="0.2">
      <c r="A185" s="156" t="s">
        <v>76</v>
      </c>
      <c r="B185" s="324" t="s">
        <v>431</v>
      </c>
      <c r="C185" s="292"/>
      <c r="D185" s="292"/>
      <c r="E185" s="292"/>
      <c r="F185" s="157">
        <v>12000</v>
      </c>
      <c r="G185" s="157">
        <v>5933.46</v>
      </c>
      <c r="H185" s="198">
        <f t="shared" si="2"/>
        <v>49.445499999999996</v>
      </c>
    </row>
    <row r="186" spans="1:8" ht="23.25" customHeight="1" x14ac:dyDescent="0.2">
      <c r="A186" s="156" t="s">
        <v>432</v>
      </c>
      <c r="B186" s="324" t="s">
        <v>433</v>
      </c>
      <c r="C186" s="292"/>
      <c r="D186" s="292"/>
      <c r="E186" s="292"/>
      <c r="F186" s="157">
        <v>0</v>
      </c>
      <c r="G186" s="157">
        <v>5933.46</v>
      </c>
      <c r="H186" s="198">
        <v>0</v>
      </c>
    </row>
    <row r="187" spans="1:8" ht="14.25" customHeight="1" x14ac:dyDescent="0.2">
      <c r="A187" s="156" t="s">
        <v>514</v>
      </c>
      <c r="B187" s="324" t="s">
        <v>103</v>
      </c>
      <c r="C187" s="292"/>
      <c r="D187" s="292"/>
      <c r="E187" s="292"/>
      <c r="F187" s="157">
        <v>158429.98000000001</v>
      </c>
      <c r="G187" s="157">
        <v>56437.34</v>
      </c>
      <c r="H187" s="198">
        <f t="shared" si="2"/>
        <v>35.622891576455409</v>
      </c>
    </row>
    <row r="188" spans="1:8" ht="14.25" customHeight="1" x14ac:dyDescent="0.2">
      <c r="A188" s="156" t="s">
        <v>491</v>
      </c>
      <c r="B188" s="324" t="s">
        <v>105</v>
      </c>
      <c r="C188" s="292"/>
      <c r="D188" s="292"/>
      <c r="E188" s="292"/>
      <c r="F188" s="157">
        <v>20000</v>
      </c>
      <c r="G188" s="157">
        <v>0</v>
      </c>
      <c r="H188" s="198">
        <f t="shared" si="2"/>
        <v>0</v>
      </c>
    </row>
    <row r="189" spans="1:8" ht="14.25" customHeight="1" x14ac:dyDescent="0.2">
      <c r="A189" s="156" t="s">
        <v>490</v>
      </c>
      <c r="B189" s="324" t="s">
        <v>144</v>
      </c>
      <c r="C189" s="292"/>
      <c r="D189" s="292"/>
      <c r="E189" s="292"/>
      <c r="F189" s="157">
        <v>20000</v>
      </c>
      <c r="G189" s="157">
        <v>0</v>
      </c>
      <c r="H189" s="198">
        <f t="shared" si="2"/>
        <v>0</v>
      </c>
    </row>
    <row r="190" spans="1:8" ht="14.25" customHeight="1" x14ac:dyDescent="0.2">
      <c r="A190" s="156" t="s">
        <v>115</v>
      </c>
      <c r="B190" s="324" t="s">
        <v>21</v>
      </c>
      <c r="C190" s="292"/>
      <c r="D190" s="292"/>
      <c r="E190" s="292"/>
      <c r="F190" s="157">
        <v>20000</v>
      </c>
      <c r="G190" s="157">
        <v>0</v>
      </c>
      <c r="H190" s="198">
        <f t="shared" si="2"/>
        <v>0</v>
      </c>
    </row>
    <row r="191" spans="1:8" ht="14.25" customHeight="1" x14ac:dyDescent="0.2">
      <c r="A191" s="156" t="s">
        <v>177</v>
      </c>
      <c r="B191" s="324" t="s">
        <v>22</v>
      </c>
      <c r="C191" s="292"/>
      <c r="D191" s="292"/>
      <c r="E191" s="292"/>
      <c r="F191" s="157">
        <v>20000</v>
      </c>
      <c r="G191" s="157">
        <v>0</v>
      </c>
      <c r="H191" s="198">
        <f t="shared" si="2"/>
        <v>0</v>
      </c>
    </row>
    <row r="192" spans="1:8" ht="14.25" customHeight="1" x14ac:dyDescent="0.2">
      <c r="A192" s="156" t="s">
        <v>489</v>
      </c>
      <c r="B192" s="324" t="s">
        <v>107</v>
      </c>
      <c r="C192" s="292"/>
      <c r="D192" s="292"/>
      <c r="E192" s="292"/>
      <c r="F192" s="157">
        <v>138429.98000000001</v>
      </c>
      <c r="G192" s="157">
        <v>56437.34</v>
      </c>
      <c r="H192" s="198">
        <f t="shared" si="2"/>
        <v>40.769593407439622</v>
      </c>
    </row>
    <row r="193" spans="1:8" ht="14.25" customHeight="1" x14ac:dyDescent="0.2">
      <c r="A193" s="156" t="s">
        <v>488</v>
      </c>
      <c r="B193" s="324" t="s">
        <v>487</v>
      </c>
      <c r="C193" s="292"/>
      <c r="D193" s="292"/>
      <c r="E193" s="292"/>
      <c r="F193" s="157">
        <v>100000</v>
      </c>
      <c r="G193" s="157">
        <v>56437.34</v>
      </c>
      <c r="H193" s="198">
        <f t="shared" si="2"/>
        <v>56.437339999999992</v>
      </c>
    </row>
    <row r="194" spans="1:8" ht="14.25" customHeight="1" x14ac:dyDescent="0.2">
      <c r="A194" s="156" t="s">
        <v>115</v>
      </c>
      <c r="B194" s="324" t="s">
        <v>21</v>
      </c>
      <c r="C194" s="292"/>
      <c r="D194" s="292"/>
      <c r="E194" s="292"/>
      <c r="F194" s="157">
        <v>100000</v>
      </c>
      <c r="G194" s="157">
        <v>56437.34</v>
      </c>
      <c r="H194" s="198">
        <f t="shared" si="2"/>
        <v>56.437339999999992</v>
      </c>
    </row>
    <row r="195" spans="1:8" ht="14.25" customHeight="1" x14ac:dyDescent="0.2">
      <c r="A195" s="156" t="s">
        <v>177</v>
      </c>
      <c r="B195" s="324" t="s">
        <v>22</v>
      </c>
      <c r="C195" s="292"/>
      <c r="D195" s="292"/>
      <c r="E195" s="292"/>
      <c r="F195" s="157">
        <v>93000</v>
      </c>
      <c r="G195" s="157">
        <v>54277.67</v>
      </c>
      <c r="H195" s="198">
        <f t="shared" si="2"/>
        <v>58.363086021505374</v>
      </c>
    </row>
    <row r="196" spans="1:8" ht="14.25" customHeight="1" x14ac:dyDescent="0.2">
      <c r="A196" s="156" t="s">
        <v>287</v>
      </c>
      <c r="B196" s="324" t="s">
        <v>288</v>
      </c>
      <c r="C196" s="292"/>
      <c r="D196" s="292"/>
      <c r="E196" s="292"/>
      <c r="F196" s="157">
        <v>0</v>
      </c>
      <c r="G196" s="157">
        <v>46590.27</v>
      </c>
      <c r="H196" s="198">
        <v>0</v>
      </c>
    </row>
    <row r="197" spans="1:8" ht="27.75" customHeight="1" x14ac:dyDescent="0.2">
      <c r="A197" s="156" t="s">
        <v>302</v>
      </c>
      <c r="B197" s="324" t="s">
        <v>28</v>
      </c>
      <c r="C197" s="292"/>
      <c r="D197" s="292"/>
      <c r="E197" s="292"/>
      <c r="F197" s="157">
        <v>0</v>
      </c>
      <c r="G197" s="157">
        <v>7687.4</v>
      </c>
      <c r="H197" s="198">
        <v>0</v>
      </c>
    </row>
    <row r="198" spans="1:8" ht="14.25" customHeight="1" x14ac:dyDescent="0.2">
      <c r="A198" s="156" t="s">
        <v>182</v>
      </c>
      <c r="B198" s="324" t="s">
        <v>30</v>
      </c>
      <c r="C198" s="292"/>
      <c r="D198" s="292"/>
      <c r="E198" s="292"/>
      <c r="F198" s="157">
        <v>7000</v>
      </c>
      <c r="G198" s="157">
        <v>2159.67</v>
      </c>
      <c r="H198" s="198">
        <f t="shared" si="2"/>
        <v>30.852428571428575</v>
      </c>
    </row>
    <row r="199" spans="1:8" ht="14.25" customHeight="1" x14ac:dyDescent="0.2">
      <c r="A199" s="156" t="s">
        <v>312</v>
      </c>
      <c r="B199" s="324" t="s">
        <v>313</v>
      </c>
      <c r="C199" s="292"/>
      <c r="D199" s="292"/>
      <c r="E199" s="292"/>
      <c r="F199" s="157">
        <v>0</v>
      </c>
      <c r="G199" s="157">
        <v>359.67</v>
      </c>
      <c r="H199" s="198">
        <v>0</v>
      </c>
    </row>
    <row r="200" spans="1:8" ht="14.25" customHeight="1" x14ac:dyDescent="0.2">
      <c r="A200" s="156" t="s">
        <v>314</v>
      </c>
      <c r="B200" s="324" t="s">
        <v>315</v>
      </c>
      <c r="C200" s="292"/>
      <c r="D200" s="292"/>
      <c r="E200" s="292"/>
      <c r="F200" s="157">
        <v>0</v>
      </c>
      <c r="G200" s="157">
        <v>1800</v>
      </c>
      <c r="H200" s="198">
        <v>0</v>
      </c>
    </row>
    <row r="201" spans="1:8" ht="14.25" customHeight="1" x14ac:dyDescent="0.2">
      <c r="A201" s="156" t="s">
        <v>486</v>
      </c>
      <c r="B201" s="324" t="s">
        <v>485</v>
      </c>
      <c r="C201" s="292"/>
      <c r="D201" s="292"/>
      <c r="E201" s="292"/>
      <c r="F201" s="157">
        <v>38429.980000000003</v>
      </c>
      <c r="G201" s="157">
        <v>0</v>
      </c>
      <c r="H201" s="198">
        <f t="shared" si="2"/>
        <v>0</v>
      </c>
    </row>
    <row r="202" spans="1:8" ht="14.25" customHeight="1" x14ac:dyDescent="0.2">
      <c r="A202" s="156" t="s">
        <v>115</v>
      </c>
      <c r="B202" s="324" t="s">
        <v>21</v>
      </c>
      <c r="C202" s="292"/>
      <c r="D202" s="292"/>
      <c r="E202" s="292"/>
      <c r="F202" s="157">
        <v>38429.980000000003</v>
      </c>
      <c r="G202" s="157">
        <v>0</v>
      </c>
      <c r="H202" s="198">
        <f t="shared" si="2"/>
        <v>0</v>
      </c>
    </row>
    <row r="203" spans="1:8" ht="14.25" customHeight="1" x14ac:dyDescent="0.2">
      <c r="A203" s="156" t="s">
        <v>177</v>
      </c>
      <c r="B203" s="324" t="s">
        <v>22</v>
      </c>
      <c r="C203" s="292"/>
      <c r="D203" s="292"/>
      <c r="E203" s="292"/>
      <c r="F203" s="157">
        <v>30000</v>
      </c>
      <c r="G203" s="157">
        <v>0</v>
      </c>
      <c r="H203" s="198">
        <f t="shared" si="2"/>
        <v>0</v>
      </c>
    </row>
    <row r="204" spans="1:8" ht="14.25" customHeight="1" x14ac:dyDescent="0.2">
      <c r="A204" s="156" t="s">
        <v>182</v>
      </c>
      <c r="B204" s="324" t="s">
        <v>30</v>
      </c>
      <c r="C204" s="292"/>
      <c r="D204" s="292"/>
      <c r="E204" s="292"/>
      <c r="F204" s="157">
        <v>8429.98</v>
      </c>
      <c r="G204" s="157">
        <v>0</v>
      </c>
      <c r="H204" s="198">
        <f t="shared" si="2"/>
        <v>0</v>
      </c>
    </row>
    <row r="205" spans="1:8" ht="14.25" customHeight="1" x14ac:dyDescent="0.2">
      <c r="A205" s="156" t="s">
        <v>512</v>
      </c>
      <c r="B205" s="324" t="s">
        <v>112</v>
      </c>
      <c r="C205" s="292"/>
      <c r="D205" s="292"/>
      <c r="E205" s="292"/>
      <c r="F205" s="157">
        <v>25000</v>
      </c>
      <c r="G205" s="157">
        <v>39.049999999999997</v>
      </c>
      <c r="H205" s="198">
        <f t="shared" si="2"/>
        <v>0.15619999999999998</v>
      </c>
    </row>
    <row r="206" spans="1:8" ht="14.25" customHeight="1" x14ac:dyDescent="0.2">
      <c r="A206" s="156" t="s">
        <v>483</v>
      </c>
      <c r="B206" s="324" t="s">
        <v>482</v>
      </c>
      <c r="C206" s="292"/>
      <c r="D206" s="292"/>
      <c r="E206" s="292"/>
      <c r="F206" s="157">
        <v>25000</v>
      </c>
      <c r="G206" s="157">
        <v>39.049999999999997</v>
      </c>
      <c r="H206" s="198">
        <f t="shared" si="2"/>
        <v>0.15619999999999998</v>
      </c>
    </row>
    <row r="207" spans="1:8" ht="14.25" customHeight="1" x14ac:dyDescent="0.2">
      <c r="A207" s="156" t="s">
        <v>481</v>
      </c>
      <c r="B207" s="324" t="s">
        <v>147</v>
      </c>
      <c r="C207" s="292"/>
      <c r="D207" s="292"/>
      <c r="E207" s="292"/>
      <c r="F207" s="157">
        <v>25000</v>
      </c>
      <c r="G207" s="157">
        <v>39.049999999999997</v>
      </c>
      <c r="H207" s="198">
        <f t="shared" si="2"/>
        <v>0.15619999999999998</v>
      </c>
    </row>
    <row r="208" spans="1:8" ht="14.25" customHeight="1" x14ac:dyDescent="0.2">
      <c r="A208" s="156" t="s">
        <v>115</v>
      </c>
      <c r="B208" s="324" t="s">
        <v>21</v>
      </c>
      <c r="C208" s="292"/>
      <c r="D208" s="292"/>
      <c r="E208" s="292"/>
      <c r="F208" s="157">
        <v>25000</v>
      </c>
      <c r="G208" s="157">
        <v>39.049999999999997</v>
      </c>
      <c r="H208" s="198">
        <f t="shared" si="2"/>
        <v>0.15619999999999998</v>
      </c>
    </row>
    <row r="209" spans="1:8" ht="14.25" customHeight="1" x14ac:dyDescent="0.2">
      <c r="A209" s="156" t="s">
        <v>182</v>
      </c>
      <c r="B209" s="324" t="s">
        <v>30</v>
      </c>
      <c r="C209" s="292"/>
      <c r="D209" s="292"/>
      <c r="E209" s="292"/>
      <c r="F209" s="157">
        <v>25000</v>
      </c>
      <c r="G209" s="157">
        <v>39.049999999999997</v>
      </c>
      <c r="H209" s="198">
        <f t="shared" si="2"/>
        <v>0.15619999999999998</v>
      </c>
    </row>
    <row r="210" spans="1:8" ht="14.25" customHeight="1" x14ac:dyDescent="0.2">
      <c r="A210" s="156" t="s">
        <v>345</v>
      </c>
      <c r="B210" s="324" t="s">
        <v>346</v>
      </c>
      <c r="C210" s="292"/>
      <c r="D210" s="292"/>
      <c r="E210" s="292"/>
      <c r="F210" s="157">
        <v>0</v>
      </c>
      <c r="G210" s="157">
        <v>39.049999999999997</v>
      </c>
      <c r="H210" s="198">
        <v>0</v>
      </c>
    </row>
    <row r="211" spans="1:8" ht="25.5" customHeight="1" x14ac:dyDescent="0.2">
      <c r="A211" s="169" t="s">
        <v>527</v>
      </c>
      <c r="B211" s="332" t="s">
        <v>184</v>
      </c>
      <c r="C211" s="331"/>
      <c r="D211" s="331"/>
      <c r="E211" s="331"/>
      <c r="F211" s="170">
        <v>3671081.75</v>
      </c>
      <c r="G211" s="170">
        <v>1856436.16</v>
      </c>
      <c r="H211" s="203">
        <f t="shared" si="2"/>
        <v>50.569186044413208</v>
      </c>
    </row>
    <row r="212" spans="1:8" ht="14.25" customHeight="1" x14ac:dyDescent="0.2">
      <c r="A212" s="156" t="s">
        <v>526</v>
      </c>
      <c r="B212" s="324" t="s">
        <v>93</v>
      </c>
      <c r="C212" s="292"/>
      <c r="D212" s="292"/>
      <c r="E212" s="292"/>
      <c r="F212" s="157">
        <v>465585</v>
      </c>
      <c r="G212" s="157">
        <v>298549.48</v>
      </c>
      <c r="H212" s="198">
        <f t="shared" si="2"/>
        <v>64.123517725012618</v>
      </c>
    </row>
    <row r="213" spans="1:8" ht="14.25" customHeight="1" x14ac:dyDescent="0.2">
      <c r="A213" s="156" t="s">
        <v>507</v>
      </c>
      <c r="B213" s="324" t="s">
        <v>93</v>
      </c>
      <c r="C213" s="292"/>
      <c r="D213" s="292"/>
      <c r="E213" s="292"/>
      <c r="F213" s="157">
        <v>465585</v>
      </c>
      <c r="G213" s="157">
        <v>298549.48</v>
      </c>
      <c r="H213" s="198">
        <f t="shared" si="2"/>
        <v>64.123517725012618</v>
      </c>
    </row>
    <row r="214" spans="1:8" ht="14.25" customHeight="1" x14ac:dyDescent="0.2">
      <c r="A214" s="156" t="s">
        <v>506</v>
      </c>
      <c r="B214" s="324" t="s">
        <v>93</v>
      </c>
      <c r="C214" s="292"/>
      <c r="D214" s="292"/>
      <c r="E214" s="292"/>
      <c r="F214" s="157">
        <v>465585</v>
      </c>
      <c r="G214" s="157">
        <v>298549.48</v>
      </c>
      <c r="H214" s="198">
        <f t="shared" si="2"/>
        <v>64.123517725012618</v>
      </c>
    </row>
    <row r="215" spans="1:8" ht="14.25" customHeight="1" x14ac:dyDescent="0.2">
      <c r="A215" s="156" t="s">
        <v>115</v>
      </c>
      <c r="B215" s="324" t="s">
        <v>21</v>
      </c>
      <c r="C215" s="292"/>
      <c r="D215" s="292"/>
      <c r="E215" s="292"/>
      <c r="F215" s="157">
        <v>54521.599999999999</v>
      </c>
      <c r="G215" s="157">
        <v>54521.599999999999</v>
      </c>
      <c r="H215" s="198">
        <f t="shared" si="2"/>
        <v>100</v>
      </c>
    </row>
    <row r="216" spans="1:8" ht="14.25" customHeight="1" x14ac:dyDescent="0.2">
      <c r="A216" s="156" t="s">
        <v>182</v>
      </c>
      <c r="B216" s="324" t="s">
        <v>30</v>
      </c>
      <c r="C216" s="292"/>
      <c r="D216" s="292"/>
      <c r="E216" s="292"/>
      <c r="F216" s="157">
        <v>54521.599999999999</v>
      </c>
      <c r="G216" s="157">
        <v>54521.599999999999</v>
      </c>
      <c r="H216" s="198">
        <f t="shared" si="2"/>
        <v>100</v>
      </c>
    </row>
    <row r="217" spans="1:8" ht="23.25" customHeight="1" x14ac:dyDescent="0.2">
      <c r="A217" s="156" t="s">
        <v>358</v>
      </c>
      <c r="B217" s="324" t="s">
        <v>359</v>
      </c>
      <c r="C217" s="292"/>
      <c r="D217" s="292"/>
      <c r="E217" s="292"/>
      <c r="F217" s="157">
        <v>0</v>
      </c>
      <c r="G217" s="157">
        <v>54521.599999999999</v>
      </c>
      <c r="H217" s="198">
        <v>0</v>
      </c>
    </row>
    <row r="218" spans="1:8" ht="15.75" customHeight="1" x14ac:dyDescent="0.2">
      <c r="A218" s="156" t="s">
        <v>116</v>
      </c>
      <c r="B218" s="324" t="s">
        <v>78</v>
      </c>
      <c r="C218" s="292"/>
      <c r="D218" s="292"/>
      <c r="E218" s="292"/>
      <c r="F218" s="157">
        <v>411063.4</v>
      </c>
      <c r="G218" s="157">
        <v>244027.88</v>
      </c>
      <c r="H218" s="198">
        <f t="shared" si="2"/>
        <v>59.365022524505953</v>
      </c>
    </row>
    <row r="219" spans="1:8" ht="23.25" customHeight="1" x14ac:dyDescent="0.2">
      <c r="A219" s="156" t="s">
        <v>194</v>
      </c>
      <c r="B219" s="324" t="s">
        <v>186</v>
      </c>
      <c r="C219" s="292"/>
      <c r="D219" s="292"/>
      <c r="E219" s="292"/>
      <c r="F219" s="157">
        <v>272994.78999999998</v>
      </c>
      <c r="G219" s="157">
        <v>205959.27</v>
      </c>
      <c r="H219" s="198">
        <f t="shared" si="2"/>
        <v>75.444395843598329</v>
      </c>
    </row>
    <row r="220" spans="1:8" ht="23.25" customHeight="1" x14ac:dyDescent="0.2">
      <c r="A220" s="156" t="s">
        <v>434</v>
      </c>
      <c r="B220" s="324" t="s">
        <v>435</v>
      </c>
      <c r="C220" s="292"/>
      <c r="D220" s="292"/>
      <c r="E220" s="292"/>
      <c r="F220" s="157">
        <v>0</v>
      </c>
      <c r="G220" s="157">
        <v>205959.27</v>
      </c>
      <c r="H220" s="198">
        <v>0</v>
      </c>
    </row>
    <row r="221" spans="1:8" ht="23.25" customHeight="1" x14ac:dyDescent="0.2">
      <c r="A221" s="156" t="s">
        <v>457</v>
      </c>
      <c r="B221" s="324" t="s">
        <v>458</v>
      </c>
      <c r="C221" s="292"/>
      <c r="D221" s="292"/>
      <c r="E221" s="292"/>
      <c r="F221" s="157">
        <v>138068.60999999999</v>
      </c>
      <c r="G221" s="157">
        <v>38068.61</v>
      </c>
      <c r="H221" s="198">
        <f t="shared" si="2"/>
        <v>27.572241076375004</v>
      </c>
    </row>
    <row r="222" spans="1:8" ht="23.25" customHeight="1" x14ac:dyDescent="0.2">
      <c r="A222" s="156" t="s">
        <v>459</v>
      </c>
      <c r="B222" s="324" t="s">
        <v>460</v>
      </c>
      <c r="C222" s="292"/>
      <c r="D222" s="292"/>
      <c r="E222" s="292"/>
      <c r="F222" s="157">
        <v>0</v>
      </c>
      <c r="G222" s="157">
        <v>38068.61</v>
      </c>
      <c r="H222" s="198">
        <v>0</v>
      </c>
    </row>
    <row r="223" spans="1:8" ht="14.25" customHeight="1" x14ac:dyDescent="0.2">
      <c r="A223" s="156" t="s">
        <v>515</v>
      </c>
      <c r="B223" s="324" t="s">
        <v>98</v>
      </c>
      <c r="C223" s="292"/>
      <c r="D223" s="292"/>
      <c r="E223" s="292"/>
      <c r="F223" s="157">
        <v>2328948.71</v>
      </c>
      <c r="G223" s="157">
        <v>1471738.27</v>
      </c>
      <c r="H223" s="198">
        <f t="shared" si="2"/>
        <v>63.193245247552063</v>
      </c>
    </row>
    <row r="224" spans="1:8" ht="24.75" customHeight="1" x14ac:dyDescent="0.2">
      <c r="A224" s="156" t="s">
        <v>500</v>
      </c>
      <c r="B224" s="324" t="s">
        <v>499</v>
      </c>
      <c r="C224" s="292"/>
      <c r="D224" s="292"/>
      <c r="E224" s="292"/>
      <c r="F224" s="157">
        <v>1708948.71</v>
      </c>
      <c r="G224" s="157">
        <v>241427.15</v>
      </c>
      <c r="H224" s="198">
        <f t="shared" si="2"/>
        <v>14.127232057186784</v>
      </c>
    </row>
    <row r="225" spans="1:8" ht="24.75" customHeight="1" x14ac:dyDescent="0.2">
      <c r="A225" s="156" t="s">
        <v>498</v>
      </c>
      <c r="B225" s="324" t="s">
        <v>497</v>
      </c>
      <c r="C225" s="292"/>
      <c r="D225" s="292"/>
      <c r="E225" s="292"/>
      <c r="F225" s="157">
        <v>1669812</v>
      </c>
      <c r="G225" s="157">
        <v>241427.15</v>
      </c>
      <c r="H225" s="198">
        <f t="shared" si="2"/>
        <v>14.458343214685247</v>
      </c>
    </row>
    <row r="226" spans="1:8" ht="14.25" customHeight="1" x14ac:dyDescent="0.2">
      <c r="A226" s="156" t="s">
        <v>115</v>
      </c>
      <c r="B226" s="324" t="s">
        <v>21</v>
      </c>
      <c r="C226" s="292"/>
      <c r="D226" s="292"/>
      <c r="E226" s="292"/>
      <c r="F226" s="157">
        <v>500000</v>
      </c>
      <c r="G226" s="157">
        <v>0</v>
      </c>
      <c r="H226" s="198">
        <f t="shared" si="2"/>
        <v>0</v>
      </c>
    </row>
    <row r="227" spans="1:8" ht="14.25" customHeight="1" x14ac:dyDescent="0.2">
      <c r="A227" s="156" t="s">
        <v>182</v>
      </c>
      <c r="B227" s="324" t="s">
        <v>30</v>
      </c>
      <c r="C227" s="292"/>
      <c r="D227" s="292"/>
      <c r="E227" s="292"/>
      <c r="F227" s="157">
        <v>500000</v>
      </c>
      <c r="G227" s="157">
        <v>0</v>
      </c>
      <c r="H227" s="198">
        <f t="shared" si="2"/>
        <v>0</v>
      </c>
    </row>
    <row r="228" spans="1:8" ht="14.25" customHeight="1" x14ac:dyDescent="0.2">
      <c r="A228" s="156" t="s">
        <v>116</v>
      </c>
      <c r="B228" s="324" t="s">
        <v>78</v>
      </c>
      <c r="C228" s="292"/>
      <c r="D228" s="292"/>
      <c r="E228" s="292"/>
      <c r="F228" s="157">
        <v>953384.85</v>
      </c>
      <c r="G228" s="157">
        <v>25000</v>
      </c>
      <c r="H228" s="198">
        <f t="shared" si="2"/>
        <v>2.6222359207826726</v>
      </c>
    </row>
    <row r="229" spans="1:8" ht="21.75" customHeight="1" x14ac:dyDescent="0.2">
      <c r="A229" s="156" t="s">
        <v>194</v>
      </c>
      <c r="B229" s="324" t="s">
        <v>186</v>
      </c>
      <c r="C229" s="292"/>
      <c r="D229" s="292"/>
      <c r="E229" s="292"/>
      <c r="F229" s="157">
        <v>653384.85</v>
      </c>
      <c r="G229" s="157">
        <v>25000</v>
      </c>
      <c r="H229" s="198">
        <f t="shared" si="2"/>
        <v>3.8262289062870067</v>
      </c>
    </row>
    <row r="230" spans="1:8" ht="14.25" customHeight="1" x14ac:dyDescent="0.2">
      <c r="A230" s="156" t="s">
        <v>454</v>
      </c>
      <c r="B230" s="324" t="s">
        <v>283</v>
      </c>
      <c r="C230" s="292"/>
      <c r="D230" s="292"/>
      <c r="E230" s="292"/>
      <c r="F230" s="157">
        <v>0</v>
      </c>
      <c r="G230" s="157">
        <v>25000</v>
      </c>
      <c r="H230" s="198">
        <v>0</v>
      </c>
    </row>
    <row r="231" spans="1:8" ht="21.75" customHeight="1" x14ac:dyDescent="0.2">
      <c r="A231" s="156" t="s">
        <v>457</v>
      </c>
      <c r="B231" s="324" t="s">
        <v>458</v>
      </c>
      <c r="C231" s="292"/>
      <c r="D231" s="292"/>
      <c r="E231" s="292"/>
      <c r="F231" s="157">
        <v>300000</v>
      </c>
      <c r="G231" s="157">
        <v>0</v>
      </c>
      <c r="H231" s="198">
        <f t="shared" si="2"/>
        <v>0</v>
      </c>
    </row>
    <row r="232" spans="1:8" ht="21.75" customHeight="1" x14ac:dyDescent="0.2">
      <c r="A232" s="156" t="s">
        <v>102</v>
      </c>
      <c r="B232" s="324" t="s">
        <v>132</v>
      </c>
      <c r="C232" s="292"/>
      <c r="D232" s="292"/>
      <c r="E232" s="292"/>
      <c r="F232" s="157">
        <v>216427.15</v>
      </c>
      <c r="G232" s="157">
        <v>216427.15</v>
      </c>
      <c r="H232" s="198">
        <f t="shared" si="2"/>
        <v>100</v>
      </c>
    </row>
    <row r="233" spans="1:8" ht="21.75" customHeight="1" x14ac:dyDescent="0.2">
      <c r="A233" s="156" t="s">
        <v>461</v>
      </c>
      <c r="B233" s="324" t="s">
        <v>133</v>
      </c>
      <c r="C233" s="292"/>
      <c r="D233" s="292"/>
      <c r="E233" s="292"/>
      <c r="F233" s="157">
        <v>216427.15</v>
      </c>
      <c r="G233" s="157">
        <v>216427.15</v>
      </c>
      <c r="H233" s="198">
        <f t="shared" si="2"/>
        <v>100</v>
      </c>
    </row>
    <row r="234" spans="1:8" ht="21.75" customHeight="1" x14ac:dyDescent="0.2">
      <c r="A234" s="156" t="s">
        <v>462</v>
      </c>
      <c r="B234" s="324" t="s">
        <v>463</v>
      </c>
      <c r="C234" s="292"/>
      <c r="D234" s="292"/>
      <c r="E234" s="292"/>
      <c r="F234" s="157">
        <v>0</v>
      </c>
      <c r="G234" s="157">
        <v>216427.15</v>
      </c>
      <c r="H234" s="198">
        <v>0</v>
      </c>
    </row>
    <row r="235" spans="1:8" ht="21.75" customHeight="1" x14ac:dyDescent="0.2">
      <c r="A235" s="156" t="s">
        <v>496</v>
      </c>
      <c r="B235" s="324" t="s">
        <v>495</v>
      </c>
      <c r="C235" s="292"/>
      <c r="D235" s="292"/>
      <c r="E235" s="292"/>
      <c r="F235" s="157">
        <v>39136.71</v>
      </c>
      <c r="G235" s="157">
        <v>0</v>
      </c>
      <c r="H235" s="198">
        <f t="shared" si="2"/>
        <v>0</v>
      </c>
    </row>
    <row r="236" spans="1:8" ht="14.25" customHeight="1" x14ac:dyDescent="0.2">
      <c r="A236" s="156" t="s">
        <v>115</v>
      </c>
      <c r="B236" s="324" t="s">
        <v>21</v>
      </c>
      <c r="C236" s="292"/>
      <c r="D236" s="292"/>
      <c r="E236" s="292"/>
      <c r="F236" s="157">
        <v>39136.71</v>
      </c>
      <c r="G236" s="157">
        <v>0</v>
      </c>
      <c r="H236" s="198">
        <f t="shared" si="2"/>
        <v>0</v>
      </c>
    </row>
    <row r="237" spans="1:8" ht="14.25" customHeight="1" x14ac:dyDescent="0.2">
      <c r="A237" s="156" t="s">
        <v>182</v>
      </c>
      <c r="B237" s="324" t="s">
        <v>30</v>
      </c>
      <c r="C237" s="292"/>
      <c r="D237" s="292"/>
      <c r="E237" s="292"/>
      <c r="F237" s="157">
        <v>39136.71</v>
      </c>
      <c r="G237" s="157">
        <v>0</v>
      </c>
      <c r="H237" s="198">
        <f t="shared" si="2"/>
        <v>0</v>
      </c>
    </row>
    <row r="238" spans="1:8" ht="24" customHeight="1" x14ac:dyDescent="0.2">
      <c r="A238" s="156" t="s">
        <v>494</v>
      </c>
      <c r="B238" s="324" t="s">
        <v>493</v>
      </c>
      <c r="C238" s="292"/>
      <c r="D238" s="292"/>
      <c r="E238" s="292"/>
      <c r="F238" s="157">
        <v>620000</v>
      </c>
      <c r="G238" s="157">
        <v>1230311.1200000001</v>
      </c>
      <c r="H238" s="198">
        <f t="shared" si="2"/>
        <v>198.43727741935487</v>
      </c>
    </row>
    <row r="239" spans="1:8" ht="14.25" customHeight="1" x14ac:dyDescent="0.2">
      <c r="A239" s="156" t="s">
        <v>492</v>
      </c>
      <c r="B239" s="324" t="s">
        <v>191</v>
      </c>
      <c r="C239" s="292"/>
      <c r="D239" s="292"/>
      <c r="E239" s="292"/>
      <c r="F239" s="157">
        <v>620000</v>
      </c>
      <c r="G239" s="157">
        <v>1230311.1200000001</v>
      </c>
      <c r="H239" s="198">
        <f t="shared" si="2"/>
        <v>198.43727741935487</v>
      </c>
    </row>
    <row r="240" spans="1:8" ht="14.25" customHeight="1" x14ac:dyDescent="0.2">
      <c r="A240" s="156" t="s">
        <v>115</v>
      </c>
      <c r="B240" s="324" t="s">
        <v>21</v>
      </c>
      <c r="C240" s="292"/>
      <c r="D240" s="292"/>
      <c r="E240" s="292"/>
      <c r="F240" s="157">
        <v>0</v>
      </c>
      <c r="G240" s="157">
        <v>505862.71</v>
      </c>
      <c r="H240" s="198">
        <v>0</v>
      </c>
    </row>
    <row r="241" spans="1:8" ht="14.25" customHeight="1" x14ac:dyDescent="0.2">
      <c r="A241" s="156" t="s">
        <v>182</v>
      </c>
      <c r="B241" s="324" t="s">
        <v>30</v>
      </c>
      <c r="C241" s="292"/>
      <c r="D241" s="292"/>
      <c r="E241" s="292"/>
      <c r="F241" s="157">
        <v>0</v>
      </c>
      <c r="G241" s="157">
        <v>505862.71</v>
      </c>
      <c r="H241" s="198">
        <v>0</v>
      </c>
    </row>
    <row r="242" spans="1:8" ht="22.5" customHeight="1" x14ac:dyDescent="0.2">
      <c r="A242" s="156" t="s">
        <v>358</v>
      </c>
      <c r="B242" s="324" t="s">
        <v>359</v>
      </c>
      <c r="C242" s="292"/>
      <c r="D242" s="292"/>
      <c r="E242" s="292"/>
      <c r="F242" s="157">
        <v>0</v>
      </c>
      <c r="G242" s="157">
        <v>286265.71999999997</v>
      </c>
      <c r="H242" s="198">
        <v>0</v>
      </c>
    </row>
    <row r="243" spans="1:8" ht="22.5" customHeight="1" x14ac:dyDescent="0.2">
      <c r="A243" s="156" t="s">
        <v>360</v>
      </c>
      <c r="B243" s="324" t="s">
        <v>361</v>
      </c>
      <c r="C243" s="292"/>
      <c r="D243" s="292"/>
      <c r="E243" s="292"/>
      <c r="F243" s="157">
        <v>0</v>
      </c>
      <c r="G243" s="157">
        <v>211870.35</v>
      </c>
      <c r="H243" s="198">
        <v>0</v>
      </c>
    </row>
    <row r="244" spans="1:8" ht="22.5" customHeight="1" x14ac:dyDescent="0.2">
      <c r="A244" s="156" t="s">
        <v>362</v>
      </c>
      <c r="B244" s="324" t="s">
        <v>363</v>
      </c>
      <c r="C244" s="292"/>
      <c r="D244" s="292"/>
      <c r="E244" s="292"/>
      <c r="F244" s="157">
        <v>0</v>
      </c>
      <c r="G244" s="157">
        <v>7726.64</v>
      </c>
      <c r="H244" s="198">
        <v>0</v>
      </c>
    </row>
    <row r="245" spans="1:8" ht="18.75" customHeight="1" x14ac:dyDescent="0.2">
      <c r="A245" s="156" t="s">
        <v>116</v>
      </c>
      <c r="B245" s="324" t="s">
        <v>78</v>
      </c>
      <c r="C245" s="292"/>
      <c r="D245" s="292"/>
      <c r="E245" s="292"/>
      <c r="F245" s="157">
        <v>620000</v>
      </c>
      <c r="G245" s="157">
        <v>724448.41</v>
      </c>
      <c r="H245" s="198">
        <f t="shared" ref="H245:H265" si="3">+G245/F245*100</f>
        <v>116.84651774193549</v>
      </c>
    </row>
    <row r="246" spans="1:8" ht="22.5" customHeight="1" x14ac:dyDescent="0.2">
      <c r="A246" s="156" t="s">
        <v>194</v>
      </c>
      <c r="B246" s="324" t="s">
        <v>186</v>
      </c>
      <c r="C246" s="292"/>
      <c r="D246" s="292"/>
      <c r="E246" s="292"/>
      <c r="F246" s="157">
        <v>520000</v>
      </c>
      <c r="G246" s="157">
        <v>562177.49</v>
      </c>
      <c r="H246" s="198">
        <f t="shared" si="3"/>
        <v>108.11105576923077</v>
      </c>
    </row>
    <row r="247" spans="1:8" ht="22.5" customHeight="1" x14ac:dyDescent="0.2">
      <c r="A247" s="156" t="s">
        <v>434</v>
      </c>
      <c r="B247" s="324" t="s">
        <v>435</v>
      </c>
      <c r="C247" s="292"/>
      <c r="D247" s="292"/>
      <c r="E247" s="292"/>
      <c r="F247" s="157">
        <v>0</v>
      </c>
      <c r="G247" s="157">
        <v>214684.24</v>
      </c>
      <c r="H247" s="198">
        <v>0</v>
      </c>
    </row>
    <row r="248" spans="1:8" ht="14.25" customHeight="1" x14ac:dyDescent="0.2">
      <c r="A248" s="156" t="s">
        <v>436</v>
      </c>
      <c r="B248" s="324" t="s">
        <v>437</v>
      </c>
      <c r="C248" s="292"/>
      <c r="D248" s="292"/>
      <c r="E248" s="292"/>
      <c r="F248" s="157">
        <v>0</v>
      </c>
      <c r="G248" s="157">
        <v>52976.37</v>
      </c>
      <c r="H248" s="198">
        <v>0</v>
      </c>
    </row>
    <row r="249" spans="1:8" ht="14.25" customHeight="1" x14ac:dyDescent="0.2">
      <c r="A249" s="156" t="s">
        <v>438</v>
      </c>
      <c r="B249" s="324" t="s">
        <v>439</v>
      </c>
      <c r="C249" s="292"/>
      <c r="D249" s="292"/>
      <c r="E249" s="292"/>
      <c r="F249" s="157">
        <v>0</v>
      </c>
      <c r="G249" s="157">
        <v>82315.14</v>
      </c>
      <c r="H249" s="198">
        <v>0</v>
      </c>
    </row>
    <row r="250" spans="1:8" ht="14.25" customHeight="1" x14ac:dyDescent="0.2">
      <c r="A250" s="156" t="s">
        <v>440</v>
      </c>
      <c r="B250" s="324" t="s">
        <v>441</v>
      </c>
      <c r="C250" s="292"/>
      <c r="D250" s="292"/>
      <c r="E250" s="292"/>
      <c r="F250" s="157">
        <v>0</v>
      </c>
      <c r="G250" s="157">
        <v>5203.5</v>
      </c>
      <c r="H250" s="198">
        <v>0</v>
      </c>
    </row>
    <row r="251" spans="1:8" ht="14.25" customHeight="1" x14ac:dyDescent="0.2">
      <c r="A251" s="156" t="s">
        <v>442</v>
      </c>
      <c r="B251" s="324" t="s">
        <v>443</v>
      </c>
      <c r="C251" s="292"/>
      <c r="D251" s="292"/>
      <c r="E251" s="292"/>
      <c r="F251" s="157">
        <v>0</v>
      </c>
      <c r="G251" s="157">
        <v>3423.5</v>
      </c>
      <c r="H251" s="198">
        <v>0</v>
      </c>
    </row>
    <row r="252" spans="1:8" ht="14.25" customHeight="1" x14ac:dyDescent="0.2">
      <c r="A252" s="156" t="s">
        <v>444</v>
      </c>
      <c r="B252" s="324" t="s">
        <v>445</v>
      </c>
      <c r="C252" s="292"/>
      <c r="D252" s="292"/>
      <c r="E252" s="292"/>
      <c r="F252" s="157">
        <v>0</v>
      </c>
      <c r="G252" s="157">
        <v>13038.81</v>
      </c>
      <c r="H252" s="198">
        <v>0</v>
      </c>
    </row>
    <row r="253" spans="1:8" ht="14.25" customHeight="1" x14ac:dyDescent="0.2">
      <c r="A253" s="156" t="s">
        <v>446</v>
      </c>
      <c r="B253" s="324" t="s">
        <v>447</v>
      </c>
      <c r="C253" s="292"/>
      <c r="D253" s="292"/>
      <c r="E253" s="292"/>
      <c r="F253" s="157">
        <v>0</v>
      </c>
      <c r="G253" s="157">
        <v>133687.82999999999</v>
      </c>
      <c r="H253" s="198">
        <v>0</v>
      </c>
    </row>
    <row r="254" spans="1:8" ht="14.25" customHeight="1" x14ac:dyDescent="0.2">
      <c r="A254" s="156" t="s">
        <v>448</v>
      </c>
      <c r="B254" s="324" t="s">
        <v>449</v>
      </c>
      <c r="C254" s="292"/>
      <c r="D254" s="292"/>
      <c r="E254" s="292"/>
      <c r="F254" s="157">
        <v>0</v>
      </c>
      <c r="G254" s="157">
        <v>521.6</v>
      </c>
      <c r="H254" s="198">
        <v>0</v>
      </c>
    </row>
    <row r="255" spans="1:8" ht="14.25" customHeight="1" x14ac:dyDescent="0.2">
      <c r="A255" s="156" t="s">
        <v>450</v>
      </c>
      <c r="B255" s="324" t="s">
        <v>451</v>
      </c>
      <c r="C255" s="292"/>
      <c r="D255" s="292"/>
      <c r="E255" s="292"/>
      <c r="F255" s="157">
        <v>0</v>
      </c>
      <c r="G255" s="157">
        <v>149</v>
      </c>
      <c r="H255" s="198">
        <v>0</v>
      </c>
    </row>
    <row r="256" spans="1:8" ht="14.25" customHeight="1" x14ac:dyDescent="0.2">
      <c r="A256" s="156" t="s">
        <v>452</v>
      </c>
      <c r="B256" s="324" t="s">
        <v>453</v>
      </c>
      <c r="C256" s="292"/>
      <c r="D256" s="292"/>
      <c r="E256" s="292"/>
      <c r="F256" s="157">
        <v>0</v>
      </c>
      <c r="G256" s="157">
        <v>2554.6</v>
      </c>
      <c r="H256" s="198">
        <v>0</v>
      </c>
    </row>
    <row r="257" spans="1:8" ht="14.25" customHeight="1" x14ac:dyDescent="0.2">
      <c r="A257" s="156" t="s">
        <v>454</v>
      </c>
      <c r="B257" s="324" t="s">
        <v>283</v>
      </c>
      <c r="C257" s="292"/>
      <c r="D257" s="292"/>
      <c r="E257" s="292"/>
      <c r="F257" s="157">
        <v>0</v>
      </c>
      <c r="G257" s="157">
        <v>32245.4</v>
      </c>
      <c r="H257" s="198">
        <v>0</v>
      </c>
    </row>
    <row r="258" spans="1:8" ht="14.25" customHeight="1" x14ac:dyDescent="0.2">
      <c r="A258" s="156" t="s">
        <v>455</v>
      </c>
      <c r="B258" s="324" t="s">
        <v>456</v>
      </c>
      <c r="C258" s="292"/>
      <c r="D258" s="292"/>
      <c r="E258" s="292"/>
      <c r="F258" s="157">
        <v>0</v>
      </c>
      <c r="G258" s="157">
        <v>21377.5</v>
      </c>
      <c r="H258" s="198">
        <v>0</v>
      </c>
    </row>
    <row r="259" spans="1:8" ht="23.25" customHeight="1" x14ac:dyDescent="0.2">
      <c r="A259" s="156" t="s">
        <v>457</v>
      </c>
      <c r="B259" s="324" t="s">
        <v>458</v>
      </c>
      <c r="C259" s="292"/>
      <c r="D259" s="292"/>
      <c r="E259" s="292"/>
      <c r="F259" s="157">
        <v>100000</v>
      </c>
      <c r="G259" s="157">
        <v>162270.92000000001</v>
      </c>
      <c r="H259" s="198">
        <f t="shared" si="3"/>
        <v>162.27092000000002</v>
      </c>
    </row>
    <row r="260" spans="1:8" ht="23.25" customHeight="1" x14ac:dyDescent="0.2">
      <c r="A260" s="156" t="s">
        <v>459</v>
      </c>
      <c r="B260" s="324" t="s">
        <v>460</v>
      </c>
      <c r="C260" s="292"/>
      <c r="D260" s="292"/>
      <c r="E260" s="292"/>
      <c r="F260" s="157">
        <v>0</v>
      </c>
      <c r="G260" s="157">
        <v>162270.92000000001</v>
      </c>
      <c r="H260" s="198">
        <v>0</v>
      </c>
    </row>
    <row r="261" spans="1:8" ht="14.25" customHeight="1" x14ac:dyDescent="0.2">
      <c r="A261" s="156" t="s">
        <v>512</v>
      </c>
      <c r="B261" s="324" t="s">
        <v>112</v>
      </c>
      <c r="C261" s="292"/>
      <c r="D261" s="292"/>
      <c r="E261" s="292"/>
      <c r="F261" s="157">
        <v>46189.17</v>
      </c>
      <c r="G261" s="157">
        <v>67789.539999999994</v>
      </c>
      <c r="H261" s="198">
        <f t="shared" si="3"/>
        <v>146.76501006621248</v>
      </c>
    </row>
    <row r="262" spans="1:8" ht="14.25" customHeight="1" x14ac:dyDescent="0.2">
      <c r="A262" s="156" t="s">
        <v>483</v>
      </c>
      <c r="B262" s="324" t="s">
        <v>482</v>
      </c>
      <c r="C262" s="292"/>
      <c r="D262" s="292"/>
      <c r="E262" s="292"/>
      <c r="F262" s="157">
        <v>46189.17</v>
      </c>
      <c r="G262" s="157">
        <v>67789.539999999994</v>
      </c>
      <c r="H262" s="198">
        <f t="shared" si="3"/>
        <v>146.76501006621248</v>
      </c>
    </row>
    <row r="263" spans="1:8" ht="14.25" customHeight="1" x14ac:dyDescent="0.2">
      <c r="A263" s="156" t="s">
        <v>481</v>
      </c>
      <c r="B263" s="324" t="s">
        <v>147</v>
      </c>
      <c r="C263" s="292"/>
      <c r="D263" s="292"/>
      <c r="E263" s="292"/>
      <c r="F263" s="157">
        <v>25000</v>
      </c>
      <c r="G263" s="157">
        <v>46600.37</v>
      </c>
      <c r="H263" s="198">
        <f t="shared" si="3"/>
        <v>186.40148000000002</v>
      </c>
    </row>
    <row r="264" spans="1:8" ht="14.25" customHeight="1" x14ac:dyDescent="0.2">
      <c r="A264" s="156" t="s">
        <v>116</v>
      </c>
      <c r="B264" s="324" t="s">
        <v>78</v>
      </c>
      <c r="C264" s="292"/>
      <c r="D264" s="292"/>
      <c r="E264" s="292"/>
      <c r="F264" s="157">
        <v>25000</v>
      </c>
      <c r="G264" s="157">
        <v>46600.37</v>
      </c>
      <c r="H264" s="198">
        <f t="shared" si="3"/>
        <v>186.40148000000002</v>
      </c>
    </row>
    <row r="265" spans="1:8" ht="21.75" customHeight="1" x14ac:dyDescent="0.2">
      <c r="A265" s="156" t="s">
        <v>194</v>
      </c>
      <c r="B265" s="324" t="s">
        <v>186</v>
      </c>
      <c r="C265" s="292"/>
      <c r="D265" s="292"/>
      <c r="E265" s="292"/>
      <c r="F265" s="157">
        <v>25000</v>
      </c>
      <c r="G265" s="157">
        <v>46600.37</v>
      </c>
      <c r="H265" s="198">
        <f t="shared" si="3"/>
        <v>186.40148000000002</v>
      </c>
    </row>
    <row r="266" spans="1:8" ht="14.25" customHeight="1" x14ac:dyDescent="0.2">
      <c r="A266" s="156" t="s">
        <v>438</v>
      </c>
      <c r="B266" s="324" t="s">
        <v>439</v>
      </c>
      <c r="C266" s="292"/>
      <c r="D266" s="292"/>
      <c r="E266" s="292"/>
      <c r="F266" s="157">
        <v>0</v>
      </c>
      <c r="G266" s="157">
        <v>13747.23</v>
      </c>
      <c r="H266" s="198">
        <v>0</v>
      </c>
    </row>
    <row r="267" spans="1:8" ht="14.25" customHeight="1" x14ac:dyDescent="0.2">
      <c r="A267" s="156" t="s">
        <v>444</v>
      </c>
      <c r="B267" s="324" t="s">
        <v>445</v>
      </c>
      <c r="C267" s="292"/>
      <c r="D267" s="292"/>
      <c r="E267" s="292"/>
      <c r="F267" s="157">
        <v>0</v>
      </c>
      <c r="G267" s="157">
        <v>23562.5</v>
      </c>
      <c r="H267" s="198">
        <v>0</v>
      </c>
    </row>
    <row r="268" spans="1:8" ht="14.25" customHeight="1" x14ac:dyDescent="0.2">
      <c r="A268" s="156" t="s">
        <v>446</v>
      </c>
      <c r="B268" s="324" t="s">
        <v>447</v>
      </c>
      <c r="C268" s="292"/>
      <c r="D268" s="292"/>
      <c r="E268" s="292"/>
      <c r="F268" s="157">
        <v>0</v>
      </c>
      <c r="G268" s="157">
        <v>7190.64</v>
      </c>
      <c r="H268" s="198">
        <v>0</v>
      </c>
    </row>
    <row r="269" spans="1:8" ht="14.25" customHeight="1" x14ac:dyDescent="0.2">
      <c r="A269" s="156" t="s">
        <v>448</v>
      </c>
      <c r="B269" s="324" t="s">
        <v>449</v>
      </c>
      <c r="C269" s="292"/>
      <c r="D269" s="292"/>
      <c r="E269" s="292"/>
      <c r="F269" s="157">
        <v>0</v>
      </c>
      <c r="G269" s="157">
        <v>100</v>
      </c>
      <c r="H269" s="198">
        <v>0</v>
      </c>
    </row>
    <row r="270" spans="1:8" ht="14.25" customHeight="1" x14ac:dyDescent="0.2">
      <c r="A270" s="156" t="s">
        <v>454</v>
      </c>
      <c r="B270" s="324" t="s">
        <v>283</v>
      </c>
      <c r="C270" s="292"/>
      <c r="D270" s="292"/>
      <c r="E270" s="292"/>
      <c r="F270" s="157">
        <v>0</v>
      </c>
      <c r="G270" s="157">
        <v>2000</v>
      </c>
      <c r="H270" s="198">
        <v>0</v>
      </c>
    </row>
    <row r="271" spans="1:8" ht="14.25" customHeight="1" x14ac:dyDescent="0.2">
      <c r="A271" s="156" t="s">
        <v>480</v>
      </c>
      <c r="B271" s="324" t="s">
        <v>148</v>
      </c>
      <c r="C271" s="292"/>
      <c r="D271" s="292"/>
      <c r="E271" s="292"/>
      <c r="F271" s="157">
        <v>21189.17</v>
      </c>
      <c r="G271" s="157">
        <v>21189.17</v>
      </c>
      <c r="H271" s="198">
        <f t="shared" ref="H271:H331" si="4">+G271/F271*100</f>
        <v>100</v>
      </c>
    </row>
    <row r="272" spans="1:8" ht="14.25" customHeight="1" x14ac:dyDescent="0.2">
      <c r="A272" s="156" t="s">
        <v>116</v>
      </c>
      <c r="B272" s="324" t="s">
        <v>78</v>
      </c>
      <c r="C272" s="292"/>
      <c r="D272" s="292"/>
      <c r="E272" s="292"/>
      <c r="F272" s="157">
        <v>21189.17</v>
      </c>
      <c r="G272" s="157">
        <v>21189.17</v>
      </c>
      <c r="H272" s="198">
        <f t="shared" si="4"/>
        <v>100</v>
      </c>
    </row>
    <row r="273" spans="1:8" ht="23.25" customHeight="1" x14ac:dyDescent="0.2">
      <c r="A273" s="156" t="s">
        <v>194</v>
      </c>
      <c r="B273" s="324" t="s">
        <v>186</v>
      </c>
      <c r="C273" s="292"/>
      <c r="D273" s="292"/>
      <c r="E273" s="292"/>
      <c r="F273" s="157">
        <v>21189.17</v>
      </c>
      <c r="G273" s="157">
        <v>21189.17</v>
      </c>
      <c r="H273" s="198">
        <f t="shared" si="4"/>
        <v>100</v>
      </c>
    </row>
    <row r="274" spans="1:8" ht="14.25" customHeight="1" x14ac:dyDescent="0.2">
      <c r="A274" s="156" t="s">
        <v>438</v>
      </c>
      <c r="B274" s="324" t="s">
        <v>439</v>
      </c>
      <c r="C274" s="292"/>
      <c r="D274" s="292"/>
      <c r="E274" s="292"/>
      <c r="F274" s="157">
        <v>0</v>
      </c>
      <c r="G274" s="157">
        <v>21189.17</v>
      </c>
      <c r="H274" s="198">
        <v>0</v>
      </c>
    </row>
    <row r="275" spans="1:8" ht="23.25" customHeight="1" x14ac:dyDescent="0.2">
      <c r="A275" s="156" t="s">
        <v>511</v>
      </c>
      <c r="B275" s="324" t="s">
        <v>510</v>
      </c>
      <c r="C275" s="292"/>
      <c r="D275" s="292"/>
      <c r="E275" s="292"/>
      <c r="F275" s="157">
        <v>30358.87</v>
      </c>
      <c r="G275" s="157">
        <v>18358.87</v>
      </c>
      <c r="H275" s="198">
        <f t="shared" si="4"/>
        <v>60.472837098350496</v>
      </c>
    </row>
    <row r="276" spans="1:8" ht="23.25" customHeight="1" x14ac:dyDescent="0.2">
      <c r="A276" s="156" t="s">
        <v>478</v>
      </c>
      <c r="B276" s="324" t="s">
        <v>477</v>
      </c>
      <c r="C276" s="292"/>
      <c r="D276" s="292"/>
      <c r="E276" s="292"/>
      <c r="F276" s="157">
        <v>30358.87</v>
      </c>
      <c r="G276" s="157">
        <v>18358.87</v>
      </c>
      <c r="H276" s="198">
        <f t="shared" si="4"/>
        <v>60.472837098350496</v>
      </c>
    </row>
    <row r="277" spans="1:8" ht="23.25" customHeight="1" x14ac:dyDescent="0.2">
      <c r="A277" s="156" t="s">
        <v>476</v>
      </c>
      <c r="B277" s="324" t="s">
        <v>196</v>
      </c>
      <c r="C277" s="292"/>
      <c r="D277" s="292"/>
      <c r="E277" s="292"/>
      <c r="F277" s="157">
        <v>12000</v>
      </c>
      <c r="G277" s="157">
        <v>0</v>
      </c>
      <c r="H277" s="198">
        <f t="shared" si="4"/>
        <v>0</v>
      </c>
    </row>
    <row r="278" spans="1:8" ht="14.25" customHeight="1" x14ac:dyDescent="0.2">
      <c r="A278" s="156" t="s">
        <v>115</v>
      </c>
      <c r="B278" s="324" t="s">
        <v>21</v>
      </c>
      <c r="C278" s="292"/>
      <c r="D278" s="292"/>
      <c r="E278" s="292"/>
      <c r="F278" s="157">
        <v>12000</v>
      </c>
      <c r="G278" s="157">
        <v>0</v>
      </c>
      <c r="H278" s="198">
        <f t="shared" si="4"/>
        <v>0</v>
      </c>
    </row>
    <row r="279" spans="1:8" ht="14.25" customHeight="1" x14ac:dyDescent="0.2">
      <c r="A279" s="156" t="s">
        <v>182</v>
      </c>
      <c r="B279" s="324" t="s">
        <v>30</v>
      </c>
      <c r="C279" s="292"/>
      <c r="D279" s="292"/>
      <c r="E279" s="292"/>
      <c r="F279" s="157">
        <v>12000</v>
      </c>
      <c r="G279" s="157">
        <v>0</v>
      </c>
      <c r="H279" s="198">
        <f t="shared" si="4"/>
        <v>0</v>
      </c>
    </row>
    <row r="280" spans="1:8" ht="24.75" customHeight="1" x14ac:dyDescent="0.2">
      <c r="A280" s="156" t="s">
        <v>475</v>
      </c>
      <c r="B280" s="324" t="s">
        <v>474</v>
      </c>
      <c r="C280" s="292"/>
      <c r="D280" s="292"/>
      <c r="E280" s="292"/>
      <c r="F280" s="157">
        <v>18358.87</v>
      </c>
      <c r="G280" s="157">
        <v>18358.87</v>
      </c>
      <c r="H280" s="198">
        <f t="shared" si="4"/>
        <v>100</v>
      </c>
    </row>
    <row r="281" spans="1:8" ht="14.25" customHeight="1" x14ac:dyDescent="0.2">
      <c r="A281" s="156" t="s">
        <v>115</v>
      </c>
      <c r="B281" s="324" t="s">
        <v>21</v>
      </c>
      <c r="C281" s="292"/>
      <c r="D281" s="292"/>
      <c r="E281" s="292"/>
      <c r="F281" s="157">
        <v>18358.87</v>
      </c>
      <c r="G281" s="157">
        <v>18358.87</v>
      </c>
      <c r="H281" s="198">
        <f t="shared" si="4"/>
        <v>100</v>
      </c>
    </row>
    <row r="282" spans="1:8" ht="14.25" customHeight="1" x14ac:dyDescent="0.2">
      <c r="A282" s="156" t="s">
        <v>182</v>
      </c>
      <c r="B282" s="324" t="s">
        <v>30</v>
      </c>
      <c r="C282" s="292"/>
      <c r="D282" s="292"/>
      <c r="E282" s="292"/>
      <c r="F282" s="157">
        <v>18358.87</v>
      </c>
      <c r="G282" s="157">
        <v>18358.87</v>
      </c>
      <c r="H282" s="198">
        <f t="shared" si="4"/>
        <v>100</v>
      </c>
    </row>
    <row r="283" spans="1:8" ht="24" customHeight="1" x14ac:dyDescent="0.2">
      <c r="A283" s="156" t="s">
        <v>358</v>
      </c>
      <c r="B283" s="324" t="s">
        <v>359</v>
      </c>
      <c r="C283" s="292"/>
      <c r="D283" s="292"/>
      <c r="E283" s="292"/>
      <c r="F283" s="157">
        <v>0</v>
      </c>
      <c r="G283" s="157">
        <v>18358.87</v>
      </c>
      <c r="H283" s="198">
        <v>0</v>
      </c>
    </row>
    <row r="284" spans="1:8" ht="14.25" customHeight="1" x14ac:dyDescent="0.2">
      <c r="A284" s="156" t="s">
        <v>509</v>
      </c>
      <c r="B284" s="324" t="s">
        <v>508</v>
      </c>
      <c r="C284" s="292"/>
      <c r="D284" s="292"/>
      <c r="E284" s="292"/>
      <c r="F284" s="157">
        <v>800000</v>
      </c>
      <c r="G284" s="157">
        <v>0</v>
      </c>
      <c r="H284" s="198">
        <f t="shared" si="4"/>
        <v>0</v>
      </c>
    </row>
    <row r="285" spans="1:8" ht="26.25" customHeight="1" x14ac:dyDescent="0.2">
      <c r="A285" s="156" t="s">
        <v>472</v>
      </c>
      <c r="B285" s="324" t="s">
        <v>471</v>
      </c>
      <c r="C285" s="292"/>
      <c r="D285" s="292"/>
      <c r="E285" s="292"/>
      <c r="F285" s="157">
        <v>800000</v>
      </c>
      <c r="G285" s="157">
        <v>0</v>
      </c>
      <c r="H285" s="198">
        <f t="shared" si="4"/>
        <v>0</v>
      </c>
    </row>
    <row r="286" spans="1:8" ht="14.25" customHeight="1" x14ac:dyDescent="0.2">
      <c r="A286" s="156" t="s">
        <v>470</v>
      </c>
      <c r="B286" s="324" t="s">
        <v>469</v>
      </c>
      <c r="C286" s="292"/>
      <c r="D286" s="292"/>
      <c r="E286" s="292"/>
      <c r="F286" s="157">
        <v>800000</v>
      </c>
      <c r="G286" s="157">
        <v>0</v>
      </c>
      <c r="H286" s="198">
        <f t="shared" si="4"/>
        <v>0</v>
      </c>
    </row>
    <row r="287" spans="1:8" ht="14.25" customHeight="1" x14ac:dyDescent="0.2">
      <c r="A287" s="156" t="s">
        <v>116</v>
      </c>
      <c r="B287" s="324" t="s">
        <v>78</v>
      </c>
      <c r="C287" s="292"/>
      <c r="D287" s="292"/>
      <c r="E287" s="292"/>
      <c r="F287" s="157">
        <v>800000</v>
      </c>
      <c r="G287" s="157">
        <v>0</v>
      </c>
      <c r="H287" s="198">
        <f t="shared" si="4"/>
        <v>0</v>
      </c>
    </row>
    <row r="288" spans="1:8" ht="24" customHeight="1" x14ac:dyDescent="0.2">
      <c r="A288" s="156" t="s">
        <v>194</v>
      </c>
      <c r="B288" s="324" t="s">
        <v>186</v>
      </c>
      <c r="C288" s="292"/>
      <c r="D288" s="292"/>
      <c r="E288" s="292"/>
      <c r="F288" s="157">
        <v>800000</v>
      </c>
      <c r="G288" s="157">
        <v>0</v>
      </c>
      <c r="H288" s="198">
        <f t="shared" si="4"/>
        <v>0</v>
      </c>
    </row>
    <row r="289" spans="1:8" ht="26.25" customHeight="1" x14ac:dyDescent="0.2">
      <c r="A289" s="169" t="s">
        <v>528</v>
      </c>
      <c r="B289" s="332" t="s">
        <v>213</v>
      </c>
      <c r="C289" s="331"/>
      <c r="D289" s="331"/>
      <c r="E289" s="331"/>
      <c r="F289" s="170">
        <v>345000</v>
      </c>
      <c r="G289" s="170">
        <v>135780.29</v>
      </c>
      <c r="H289" s="203">
        <f t="shared" si="4"/>
        <v>39.356605797101452</v>
      </c>
    </row>
    <row r="290" spans="1:8" ht="14.25" customHeight="1" x14ac:dyDescent="0.2">
      <c r="A290" s="156" t="s">
        <v>526</v>
      </c>
      <c r="B290" s="324" t="s">
        <v>93</v>
      </c>
      <c r="C290" s="292"/>
      <c r="D290" s="292"/>
      <c r="E290" s="292"/>
      <c r="F290" s="157">
        <v>345000</v>
      </c>
      <c r="G290" s="157">
        <v>135780.29</v>
      </c>
      <c r="H290" s="198">
        <f t="shared" si="4"/>
        <v>39.356605797101452</v>
      </c>
    </row>
    <row r="291" spans="1:8" ht="14.25" customHeight="1" x14ac:dyDescent="0.2">
      <c r="A291" s="156" t="s">
        <v>507</v>
      </c>
      <c r="B291" s="324" t="s">
        <v>93</v>
      </c>
      <c r="C291" s="292"/>
      <c r="D291" s="292"/>
      <c r="E291" s="292"/>
      <c r="F291" s="157">
        <v>345000</v>
      </c>
      <c r="G291" s="157">
        <v>135780.29</v>
      </c>
      <c r="H291" s="198">
        <f t="shared" si="4"/>
        <v>39.356605797101452</v>
      </c>
    </row>
    <row r="292" spans="1:8" ht="14.25" customHeight="1" x14ac:dyDescent="0.2">
      <c r="A292" s="156" t="s">
        <v>506</v>
      </c>
      <c r="B292" s="324" t="s">
        <v>93</v>
      </c>
      <c r="C292" s="292"/>
      <c r="D292" s="292"/>
      <c r="E292" s="292"/>
      <c r="F292" s="157">
        <v>345000</v>
      </c>
      <c r="G292" s="157">
        <v>135780.29</v>
      </c>
      <c r="H292" s="198">
        <f t="shared" si="4"/>
        <v>39.356605797101452</v>
      </c>
    </row>
    <row r="293" spans="1:8" ht="14.25" customHeight="1" x14ac:dyDescent="0.2">
      <c r="A293" s="156" t="s">
        <v>115</v>
      </c>
      <c r="B293" s="324" t="s">
        <v>21</v>
      </c>
      <c r="C293" s="292"/>
      <c r="D293" s="292"/>
      <c r="E293" s="292"/>
      <c r="F293" s="157">
        <v>345000</v>
      </c>
      <c r="G293" s="157">
        <v>135780.29</v>
      </c>
      <c r="H293" s="198">
        <f t="shared" si="4"/>
        <v>39.356605797101452</v>
      </c>
    </row>
    <row r="294" spans="1:8" ht="14.25" customHeight="1" x14ac:dyDescent="0.2">
      <c r="A294" s="156" t="s">
        <v>177</v>
      </c>
      <c r="B294" s="324" t="s">
        <v>22</v>
      </c>
      <c r="C294" s="292"/>
      <c r="D294" s="292"/>
      <c r="E294" s="292"/>
      <c r="F294" s="157">
        <v>325000</v>
      </c>
      <c r="G294" s="157">
        <v>129947.83</v>
      </c>
      <c r="H294" s="198">
        <f t="shared" si="4"/>
        <v>39.983947692307694</v>
      </c>
    </row>
    <row r="295" spans="1:8" ht="14.25" customHeight="1" x14ac:dyDescent="0.2">
      <c r="A295" s="156" t="s">
        <v>287</v>
      </c>
      <c r="B295" s="324" t="s">
        <v>288</v>
      </c>
      <c r="C295" s="292"/>
      <c r="D295" s="292"/>
      <c r="E295" s="292"/>
      <c r="F295" s="157">
        <v>0</v>
      </c>
      <c r="G295" s="157">
        <v>110770.65</v>
      </c>
      <c r="H295" s="198">
        <v>0</v>
      </c>
    </row>
    <row r="296" spans="1:8" ht="14.25" customHeight="1" x14ac:dyDescent="0.2">
      <c r="A296" s="156" t="s">
        <v>300</v>
      </c>
      <c r="B296" s="324" t="s">
        <v>301</v>
      </c>
      <c r="C296" s="292"/>
      <c r="D296" s="292"/>
      <c r="E296" s="292"/>
      <c r="F296" s="157">
        <v>0</v>
      </c>
      <c r="G296" s="157">
        <v>900</v>
      </c>
      <c r="H296" s="198">
        <v>0</v>
      </c>
    </row>
    <row r="297" spans="1:8" ht="24" customHeight="1" x14ac:dyDescent="0.2">
      <c r="A297" s="156" t="s">
        <v>302</v>
      </c>
      <c r="B297" s="324" t="s">
        <v>28</v>
      </c>
      <c r="C297" s="292"/>
      <c r="D297" s="292"/>
      <c r="E297" s="292"/>
      <c r="F297" s="157">
        <v>0</v>
      </c>
      <c r="G297" s="157">
        <v>18277.18</v>
      </c>
      <c r="H297" s="198">
        <v>0</v>
      </c>
    </row>
    <row r="298" spans="1:8" ht="14.25" customHeight="1" x14ac:dyDescent="0.2">
      <c r="A298" s="156" t="s">
        <v>182</v>
      </c>
      <c r="B298" s="324" t="s">
        <v>30</v>
      </c>
      <c r="C298" s="292"/>
      <c r="D298" s="292"/>
      <c r="E298" s="292"/>
      <c r="F298" s="157">
        <v>20000</v>
      </c>
      <c r="G298" s="157">
        <v>5832.46</v>
      </c>
      <c r="H298" s="198">
        <f t="shared" si="4"/>
        <v>29.162300000000002</v>
      </c>
    </row>
    <row r="299" spans="1:8" ht="14.25" customHeight="1" x14ac:dyDescent="0.2">
      <c r="A299" s="156" t="s">
        <v>312</v>
      </c>
      <c r="B299" s="324" t="s">
        <v>313</v>
      </c>
      <c r="C299" s="292"/>
      <c r="D299" s="292"/>
      <c r="E299" s="292"/>
      <c r="F299" s="157">
        <v>0</v>
      </c>
      <c r="G299" s="157">
        <v>5832.46</v>
      </c>
      <c r="H299" s="198">
        <v>0</v>
      </c>
    </row>
    <row r="300" spans="1:8" ht="22.5" customHeight="1" x14ac:dyDescent="0.2">
      <c r="A300" s="169" t="s">
        <v>529</v>
      </c>
      <c r="B300" s="332" t="s">
        <v>530</v>
      </c>
      <c r="C300" s="331"/>
      <c r="D300" s="331"/>
      <c r="E300" s="331"/>
      <c r="F300" s="170">
        <v>480900</v>
      </c>
      <c r="G300" s="170">
        <v>402611.91</v>
      </c>
      <c r="H300" s="203">
        <f t="shared" si="4"/>
        <v>83.720505302557697</v>
      </c>
    </row>
    <row r="301" spans="1:8" ht="14.25" customHeight="1" x14ac:dyDescent="0.2">
      <c r="A301" s="156" t="s">
        <v>526</v>
      </c>
      <c r="B301" s="324" t="s">
        <v>93</v>
      </c>
      <c r="C301" s="292"/>
      <c r="D301" s="292"/>
      <c r="E301" s="292"/>
      <c r="F301" s="157">
        <v>240000</v>
      </c>
      <c r="G301" s="157">
        <v>240000</v>
      </c>
      <c r="H301" s="198">
        <f t="shared" si="4"/>
        <v>100</v>
      </c>
    </row>
    <row r="302" spans="1:8" ht="14.25" customHeight="1" x14ac:dyDescent="0.2">
      <c r="A302" s="156" t="s">
        <v>507</v>
      </c>
      <c r="B302" s="324" t="s">
        <v>93</v>
      </c>
      <c r="C302" s="292"/>
      <c r="D302" s="292"/>
      <c r="E302" s="292"/>
      <c r="F302" s="157">
        <v>240000</v>
      </c>
      <c r="G302" s="157">
        <v>240000</v>
      </c>
      <c r="H302" s="198">
        <f t="shared" si="4"/>
        <v>100</v>
      </c>
    </row>
    <row r="303" spans="1:8" ht="14.25" customHeight="1" x14ac:dyDescent="0.2">
      <c r="A303" s="156" t="s">
        <v>506</v>
      </c>
      <c r="B303" s="324" t="s">
        <v>93</v>
      </c>
      <c r="C303" s="292"/>
      <c r="D303" s="292"/>
      <c r="E303" s="292"/>
      <c r="F303" s="157">
        <v>240000</v>
      </c>
      <c r="G303" s="157">
        <v>240000</v>
      </c>
      <c r="H303" s="198">
        <f t="shared" si="4"/>
        <v>100</v>
      </c>
    </row>
    <row r="304" spans="1:8" ht="14.25" customHeight="1" x14ac:dyDescent="0.2">
      <c r="A304" s="156" t="s">
        <v>115</v>
      </c>
      <c r="B304" s="324" t="s">
        <v>21</v>
      </c>
      <c r="C304" s="292"/>
      <c r="D304" s="292"/>
      <c r="E304" s="292"/>
      <c r="F304" s="157">
        <v>240000</v>
      </c>
      <c r="G304" s="157">
        <v>240000</v>
      </c>
      <c r="H304" s="198">
        <f t="shared" si="4"/>
        <v>100</v>
      </c>
    </row>
    <row r="305" spans="1:8" ht="14.25" customHeight="1" x14ac:dyDescent="0.2">
      <c r="A305" s="156" t="s">
        <v>177</v>
      </c>
      <c r="B305" s="324" t="s">
        <v>22</v>
      </c>
      <c r="C305" s="292"/>
      <c r="D305" s="292"/>
      <c r="E305" s="292"/>
      <c r="F305" s="157">
        <v>230400</v>
      </c>
      <c r="G305" s="157">
        <v>230400</v>
      </c>
      <c r="H305" s="198">
        <f t="shared" si="4"/>
        <v>100</v>
      </c>
    </row>
    <row r="306" spans="1:8" ht="14.25" customHeight="1" x14ac:dyDescent="0.2">
      <c r="A306" s="156" t="s">
        <v>287</v>
      </c>
      <c r="B306" s="324" t="s">
        <v>288</v>
      </c>
      <c r="C306" s="292"/>
      <c r="D306" s="292"/>
      <c r="E306" s="292"/>
      <c r="F306" s="157">
        <v>0</v>
      </c>
      <c r="G306" s="157">
        <v>205106.49</v>
      </c>
      <c r="H306" s="198">
        <v>0</v>
      </c>
    </row>
    <row r="307" spans="1:8" ht="26.25" customHeight="1" x14ac:dyDescent="0.2">
      <c r="A307" s="156" t="s">
        <v>302</v>
      </c>
      <c r="B307" s="324" t="s">
        <v>28</v>
      </c>
      <c r="C307" s="292"/>
      <c r="D307" s="292"/>
      <c r="E307" s="292"/>
      <c r="F307" s="157">
        <v>0</v>
      </c>
      <c r="G307" s="157">
        <v>25293.51</v>
      </c>
      <c r="H307" s="198">
        <v>0</v>
      </c>
    </row>
    <row r="308" spans="1:8" ht="14.25" customHeight="1" x14ac:dyDescent="0.2">
      <c r="A308" s="156" t="s">
        <v>182</v>
      </c>
      <c r="B308" s="324" t="s">
        <v>30</v>
      </c>
      <c r="C308" s="292"/>
      <c r="D308" s="292"/>
      <c r="E308" s="292"/>
      <c r="F308" s="157">
        <v>9600</v>
      </c>
      <c r="G308" s="157">
        <v>9600</v>
      </c>
      <c r="H308" s="198">
        <f t="shared" si="4"/>
        <v>100</v>
      </c>
    </row>
    <row r="309" spans="1:8" ht="14.25" customHeight="1" x14ac:dyDescent="0.2">
      <c r="A309" s="156" t="s">
        <v>312</v>
      </c>
      <c r="B309" s="324" t="s">
        <v>313</v>
      </c>
      <c r="C309" s="292"/>
      <c r="D309" s="292"/>
      <c r="E309" s="292"/>
      <c r="F309" s="157">
        <v>0</v>
      </c>
      <c r="G309" s="157">
        <v>9600</v>
      </c>
      <c r="H309" s="198">
        <v>0</v>
      </c>
    </row>
    <row r="310" spans="1:8" ht="14.25" customHeight="1" x14ac:dyDescent="0.2">
      <c r="A310" s="171" t="s">
        <v>514</v>
      </c>
      <c r="B310" s="325" t="s">
        <v>103</v>
      </c>
      <c r="C310" s="326"/>
      <c r="D310" s="326"/>
      <c r="E310" s="326"/>
      <c r="F310" s="172">
        <v>240900</v>
      </c>
      <c r="G310" s="172">
        <v>162611.91</v>
      </c>
      <c r="H310" s="196">
        <f t="shared" si="4"/>
        <v>67.50183063511831</v>
      </c>
    </row>
    <row r="311" spans="1:8" ht="14.25" customHeight="1" x14ac:dyDescent="0.2">
      <c r="A311" s="171" t="s">
        <v>489</v>
      </c>
      <c r="B311" s="325" t="s">
        <v>107</v>
      </c>
      <c r="C311" s="326"/>
      <c r="D311" s="326"/>
      <c r="E311" s="326"/>
      <c r="F311" s="172">
        <v>240900</v>
      </c>
      <c r="G311" s="172">
        <v>162611.91</v>
      </c>
      <c r="H311" s="196">
        <f t="shared" si="4"/>
        <v>67.50183063511831</v>
      </c>
    </row>
    <row r="312" spans="1:8" ht="14.25" customHeight="1" x14ac:dyDescent="0.2">
      <c r="A312" s="171" t="s">
        <v>488</v>
      </c>
      <c r="B312" s="325" t="s">
        <v>487</v>
      </c>
      <c r="C312" s="326"/>
      <c r="D312" s="326"/>
      <c r="E312" s="326"/>
      <c r="F312" s="172">
        <v>240000</v>
      </c>
      <c r="G312" s="172">
        <v>161711.91</v>
      </c>
      <c r="H312" s="196">
        <f t="shared" si="4"/>
        <v>67.379962500000005</v>
      </c>
    </row>
    <row r="313" spans="1:8" ht="14.25" customHeight="1" x14ac:dyDescent="0.2">
      <c r="A313" s="156" t="s">
        <v>115</v>
      </c>
      <c r="B313" s="324" t="s">
        <v>21</v>
      </c>
      <c r="C313" s="292"/>
      <c r="D313" s="292"/>
      <c r="E313" s="292"/>
      <c r="F313" s="157">
        <v>240000</v>
      </c>
      <c r="G313" s="157">
        <v>161711.91</v>
      </c>
      <c r="H313" s="198">
        <f t="shared" si="4"/>
        <v>67.379962500000005</v>
      </c>
    </row>
    <row r="314" spans="1:8" ht="14.25" customHeight="1" x14ac:dyDescent="0.2">
      <c r="A314" s="156" t="s">
        <v>177</v>
      </c>
      <c r="B314" s="324" t="s">
        <v>22</v>
      </c>
      <c r="C314" s="292"/>
      <c r="D314" s="292"/>
      <c r="E314" s="292"/>
      <c r="F314" s="157">
        <v>235000</v>
      </c>
      <c r="G314" s="157">
        <v>158307.31</v>
      </c>
      <c r="H314" s="198">
        <f t="shared" si="4"/>
        <v>67.364812765957453</v>
      </c>
    </row>
    <row r="315" spans="1:8" ht="14.25" customHeight="1" x14ac:dyDescent="0.2">
      <c r="A315" s="156" t="s">
        <v>287</v>
      </c>
      <c r="B315" s="324" t="s">
        <v>288</v>
      </c>
      <c r="C315" s="292"/>
      <c r="D315" s="292"/>
      <c r="E315" s="292"/>
      <c r="F315" s="157">
        <v>0</v>
      </c>
      <c r="G315" s="157">
        <v>130647.69</v>
      </c>
      <c r="H315" s="198">
        <v>0</v>
      </c>
    </row>
    <row r="316" spans="1:8" ht="24" customHeight="1" x14ac:dyDescent="0.2">
      <c r="A316" s="156" t="s">
        <v>302</v>
      </c>
      <c r="B316" s="324" t="s">
        <v>28</v>
      </c>
      <c r="C316" s="292"/>
      <c r="D316" s="292"/>
      <c r="E316" s="292"/>
      <c r="F316" s="157">
        <v>0</v>
      </c>
      <c r="G316" s="157">
        <v>27659.62</v>
      </c>
      <c r="H316" s="198">
        <v>0</v>
      </c>
    </row>
    <row r="317" spans="1:8" ht="14.25" customHeight="1" x14ac:dyDescent="0.2">
      <c r="A317" s="156" t="s">
        <v>182</v>
      </c>
      <c r="B317" s="324" t="s">
        <v>30</v>
      </c>
      <c r="C317" s="292"/>
      <c r="D317" s="292"/>
      <c r="E317" s="292"/>
      <c r="F317" s="157">
        <v>5000</v>
      </c>
      <c r="G317" s="157">
        <v>3404.6</v>
      </c>
      <c r="H317" s="198">
        <f t="shared" si="4"/>
        <v>68.091999999999999</v>
      </c>
    </row>
    <row r="318" spans="1:8" ht="14.25" customHeight="1" x14ac:dyDescent="0.2">
      <c r="A318" s="156" t="s">
        <v>312</v>
      </c>
      <c r="B318" s="324" t="s">
        <v>313</v>
      </c>
      <c r="C318" s="292"/>
      <c r="D318" s="292"/>
      <c r="E318" s="292"/>
      <c r="F318" s="157">
        <v>0</v>
      </c>
      <c r="G318" s="157">
        <v>3404.6</v>
      </c>
      <c r="H318" s="198">
        <v>0</v>
      </c>
    </row>
    <row r="319" spans="1:8" ht="14.25" customHeight="1" x14ac:dyDescent="0.2">
      <c r="A319" s="171" t="s">
        <v>486</v>
      </c>
      <c r="B319" s="325" t="s">
        <v>485</v>
      </c>
      <c r="C319" s="326"/>
      <c r="D319" s="326"/>
      <c r="E319" s="326"/>
      <c r="F319" s="172">
        <v>900</v>
      </c>
      <c r="G319" s="172">
        <v>900</v>
      </c>
      <c r="H319" s="196">
        <f t="shared" si="4"/>
        <v>100</v>
      </c>
    </row>
    <row r="320" spans="1:8" ht="14.25" customHeight="1" x14ac:dyDescent="0.2">
      <c r="A320" s="156" t="s">
        <v>115</v>
      </c>
      <c r="B320" s="324" t="s">
        <v>21</v>
      </c>
      <c r="C320" s="292"/>
      <c r="D320" s="292"/>
      <c r="E320" s="292"/>
      <c r="F320" s="157">
        <v>900</v>
      </c>
      <c r="G320" s="157">
        <v>900</v>
      </c>
      <c r="H320" s="198">
        <f t="shared" si="4"/>
        <v>100</v>
      </c>
    </row>
    <row r="321" spans="1:8" ht="14.25" customHeight="1" x14ac:dyDescent="0.2">
      <c r="A321" s="156" t="s">
        <v>177</v>
      </c>
      <c r="B321" s="324" t="s">
        <v>22</v>
      </c>
      <c r="C321" s="292"/>
      <c r="D321" s="292"/>
      <c r="E321" s="292"/>
      <c r="F321" s="157">
        <v>900</v>
      </c>
      <c r="G321" s="157">
        <v>900</v>
      </c>
      <c r="H321" s="198">
        <f t="shared" si="4"/>
        <v>100</v>
      </c>
    </row>
    <row r="322" spans="1:8" ht="14.25" customHeight="1" x14ac:dyDescent="0.2">
      <c r="A322" s="156" t="s">
        <v>292</v>
      </c>
      <c r="B322" s="324" t="s">
        <v>293</v>
      </c>
      <c r="C322" s="292"/>
      <c r="D322" s="292"/>
      <c r="E322" s="292"/>
      <c r="F322" s="157">
        <v>0</v>
      </c>
      <c r="G322" s="157">
        <v>900</v>
      </c>
      <c r="H322" s="198">
        <v>0</v>
      </c>
    </row>
    <row r="323" spans="1:8" ht="28.5" customHeight="1" x14ac:dyDescent="0.2">
      <c r="A323" s="167" t="s">
        <v>539</v>
      </c>
      <c r="B323" s="330" t="s">
        <v>532</v>
      </c>
      <c r="C323" s="331"/>
      <c r="D323" s="331"/>
      <c r="E323" s="331"/>
      <c r="F323" s="168">
        <v>2401000</v>
      </c>
      <c r="G323" s="168">
        <v>909657.11</v>
      </c>
      <c r="H323" s="201">
        <f t="shared" si="4"/>
        <v>37.886593502707207</v>
      </c>
    </row>
    <row r="324" spans="1:8" ht="14.25" customHeight="1" x14ac:dyDescent="0.2">
      <c r="A324" s="156" t="s">
        <v>514</v>
      </c>
      <c r="B324" s="324" t="s">
        <v>103</v>
      </c>
      <c r="C324" s="292"/>
      <c r="D324" s="292"/>
      <c r="E324" s="292"/>
      <c r="F324" s="157">
        <v>2401000</v>
      </c>
      <c r="G324" s="157">
        <v>909657.11</v>
      </c>
      <c r="H324" s="198">
        <f t="shared" si="4"/>
        <v>37.886593502707207</v>
      </c>
    </row>
    <row r="325" spans="1:8" ht="14.25" customHeight="1" x14ac:dyDescent="0.2">
      <c r="A325" s="171" t="s">
        <v>520</v>
      </c>
      <c r="B325" s="325" t="s">
        <v>110</v>
      </c>
      <c r="C325" s="326"/>
      <c r="D325" s="326"/>
      <c r="E325" s="326"/>
      <c r="F325" s="172">
        <v>2401000</v>
      </c>
      <c r="G325" s="172">
        <v>909657.11</v>
      </c>
      <c r="H325" s="196">
        <f t="shared" si="4"/>
        <v>37.886593502707207</v>
      </c>
    </row>
    <row r="326" spans="1:8" ht="27.75" customHeight="1" x14ac:dyDescent="0.2">
      <c r="A326" s="171" t="s">
        <v>484</v>
      </c>
      <c r="B326" s="325" t="s">
        <v>146</v>
      </c>
      <c r="C326" s="326"/>
      <c r="D326" s="326"/>
      <c r="E326" s="326"/>
      <c r="F326" s="172">
        <v>2401000</v>
      </c>
      <c r="G326" s="172">
        <v>909657.11</v>
      </c>
      <c r="H326" s="196">
        <f t="shared" si="4"/>
        <v>37.886593502707207</v>
      </c>
    </row>
    <row r="327" spans="1:8" ht="14.25" customHeight="1" x14ac:dyDescent="0.2">
      <c r="A327" s="156" t="s">
        <v>115</v>
      </c>
      <c r="B327" s="324" t="s">
        <v>21</v>
      </c>
      <c r="C327" s="292"/>
      <c r="D327" s="292"/>
      <c r="E327" s="292"/>
      <c r="F327" s="157">
        <v>2401000</v>
      </c>
      <c r="G327" s="157">
        <v>909657.11</v>
      </c>
      <c r="H327" s="198">
        <f t="shared" si="4"/>
        <v>37.886593502707207</v>
      </c>
    </row>
    <row r="328" spans="1:8" ht="14.25" customHeight="1" x14ac:dyDescent="0.2">
      <c r="A328" s="156" t="s">
        <v>177</v>
      </c>
      <c r="B328" s="324" t="s">
        <v>22</v>
      </c>
      <c r="C328" s="292"/>
      <c r="D328" s="292"/>
      <c r="E328" s="292"/>
      <c r="F328" s="157">
        <v>2209500</v>
      </c>
      <c r="G328" s="157">
        <v>848037.16</v>
      </c>
      <c r="H328" s="198">
        <f t="shared" si="4"/>
        <v>38.381405747906769</v>
      </c>
    </row>
    <row r="329" spans="1:8" ht="14.25" customHeight="1" x14ac:dyDescent="0.2">
      <c r="A329" s="156" t="s">
        <v>287</v>
      </c>
      <c r="B329" s="324" t="s">
        <v>288</v>
      </c>
      <c r="C329" s="292"/>
      <c r="D329" s="292"/>
      <c r="E329" s="292"/>
      <c r="F329" s="157">
        <v>0</v>
      </c>
      <c r="G329" s="157">
        <v>803953.11</v>
      </c>
      <c r="H329" s="198">
        <v>0</v>
      </c>
    </row>
    <row r="330" spans="1:8" ht="24" customHeight="1" x14ac:dyDescent="0.2">
      <c r="A330" s="156" t="s">
        <v>302</v>
      </c>
      <c r="B330" s="324" t="s">
        <v>28</v>
      </c>
      <c r="C330" s="292"/>
      <c r="D330" s="292"/>
      <c r="E330" s="292"/>
      <c r="F330" s="157">
        <v>0</v>
      </c>
      <c r="G330" s="157">
        <v>44084.05</v>
      </c>
      <c r="H330" s="198">
        <v>0</v>
      </c>
    </row>
    <row r="331" spans="1:8" ht="14.25" customHeight="1" x14ac:dyDescent="0.2">
      <c r="A331" s="156" t="s">
        <v>182</v>
      </c>
      <c r="B331" s="324" t="s">
        <v>30</v>
      </c>
      <c r="C331" s="292"/>
      <c r="D331" s="292"/>
      <c r="E331" s="292"/>
      <c r="F331" s="157">
        <v>191500</v>
      </c>
      <c r="G331" s="157">
        <v>61619.95</v>
      </c>
      <c r="H331" s="198">
        <f t="shared" si="4"/>
        <v>32.177519582245431</v>
      </c>
    </row>
    <row r="332" spans="1:8" ht="14.25" customHeight="1" x14ac:dyDescent="0.2">
      <c r="A332" s="156" t="s">
        <v>304</v>
      </c>
      <c r="B332" s="324" t="s">
        <v>305</v>
      </c>
      <c r="C332" s="292"/>
      <c r="D332" s="292"/>
      <c r="E332" s="292"/>
      <c r="F332" s="157">
        <v>0</v>
      </c>
      <c r="G332" s="157">
        <v>1650</v>
      </c>
      <c r="H332" s="198">
        <v>0</v>
      </c>
    </row>
    <row r="333" spans="1:8" ht="24" customHeight="1" x14ac:dyDescent="0.2">
      <c r="A333" s="156" t="s">
        <v>306</v>
      </c>
      <c r="B333" s="324" t="s">
        <v>307</v>
      </c>
      <c r="C333" s="292"/>
      <c r="D333" s="292"/>
      <c r="E333" s="292"/>
      <c r="F333" s="157">
        <v>0</v>
      </c>
      <c r="G333" s="157">
        <v>7086.6</v>
      </c>
      <c r="H333" s="198">
        <v>0</v>
      </c>
    </row>
    <row r="334" spans="1:8" ht="24" customHeight="1" x14ac:dyDescent="0.2">
      <c r="A334" s="156" t="s">
        <v>308</v>
      </c>
      <c r="B334" s="324" t="s">
        <v>309</v>
      </c>
      <c r="C334" s="292"/>
      <c r="D334" s="292"/>
      <c r="E334" s="292"/>
      <c r="F334" s="157">
        <v>0</v>
      </c>
      <c r="G334" s="157">
        <v>111.89</v>
      </c>
      <c r="H334" s="198">
        <v>0</v>
      </c>
    </row>
    <row r="335" spans="1:8" ht="14.25" customHeight="1" x14ac:dyDescent="0.2">
      <c r="A335" s="156" t="s">
        <v>312</v>
      </c>
      <c r="B335" s="324" t="s">
        <v>313</v>
      </c>
      <c r="C335" s="292"/>
      <c r="D335" s="292"/>
      <c r="E335" s="292"/>
      <c r="F335" s="157">
        <v>0</v>
      </c>
      <c r="G335" s="157">
        <v>22510.53</v>
      </c>
      <c r="H335" s="198">
        <v>0</v>
      </c>
    </row>
    <row r="336" spans="1:8" ht="14.25" customHeight="1" x14ac:dyDescent="0.2">
      <c r="A336" s="156" t="s">
        <v>318</v>
      </c>
      <c r="B336" s="324" t="s">
        <v>36</v>
      </c>
      <c r="C336" s="292"/>
      <c r="D336" s="292"/>
      <c r="E336" s="292"/>
      <c r="F336" s="157">
        <v>0</v>
      </c>
      <c r="G336" s="157">
        <v>12255.5</v>
      </c>
      <c r="H336" s="198">
        <v>0</v>
      </c>
    </row>
    <row r="337" spans="1:8" ht="14.25" customHeight="1" x14ac:dyDescent="0.2">
      <c r="A337" s="156" t="s">
        <v>389</v>
      </c>
      <c r="B337" s="324" t="s">
        <v>390</v>
      </c>
      <c r="C337" s="292"/>
      <c r="D337" s="292"/>
      <c r="E337" s="292"/>
      <c r="F337" s="157">
        <v>0</v>
      </c>
      <c r="G337" s="157">
        <v>18005.43</v>
      </c>
      <c r="H337" s="198">
        <v>0</v>
      </c>
    </row>
    <row r="338" spans="1:8" ht="27" customHeight="1" x14ac:dyDescent="0.2">
      <c r="A338" s="167" t="s">
        <v>533</v>
      </c>
      <c r="B338" s="330" t="s">
        <v>534</v>
      </c>
      <c r="C338" s="331"/>
      <c r="D338" s="331"/>
      <c r="E338" s="331"/>
      <c r="F338" s="168">
        <v>80685.72</v>
      </c>
      <c r="G338" s="168">
        <v>0</v>
      </c>
      <c r="H338" s="201">
        <f>+G338/F338*100</f>
        <v>0</v>
      </c>
    </row>
    <row r="339" spans="1:8" ht="14.25" customHeight="1" x14ac:dyDescent="0.2">
      <c r="A339" s="171" t="s">
        <v>526</v>
      </c>
      <c r="B339" s="325" t="s">
        <v>93</v>
      </c>
      <c r="C339" s="326"/>
      <c r="D339" s="326"/>
      <c r="E339" s="326"/>
      <c r="F339" s="172">
        <v>80685.72</v>
      </c>
      <c r="G339" s="172">
        <v>0</v>
      </c>
      <c r="H339" s="196">
        <f t="shared" ref="H339:H349" si="5">+G339/F339*100</f>
        <v>0</v>
      </c>
    </row>
    <row r="340" spans="1:8" ht="14.25" customHeight="1" x14ac:dyDescent="0.2">
      <c r="A340" s="171" t="s">
        <v>507</v>
      </c>
      <c r="B340" s="325" t="s">
        <v>93</v>
      </c>
      <c r="C340" s="326"/>
      <c r="D340" s="326"/>
      <c r="E340" s="326"/>
      <c r="F340" s="172">
        <v>80685.72</v>
      </c>
      <c r="G340" s="172">
        <v>0</v>
      </c>
      <c r="H340" s="196">
        <f t="shared" si="5"/>
        <v>0</v>
      </c>
    </row>
    <row r="341" spans="1:8" ht="26.25" customHeight="1" x14ac:dyDescent="0.2">
      <c r="A341" s="171" t="s">
        <v>505</v>
      </c>
      <c r="B341" s="325" t="s">
        <v>504</v>
      </c>
      <c r="C341" s="326"/>
      <c r="D341" s="326"/>
      <c r="E341" s="326"/>
      <c r="F341" s="172">
        <v>80685.72</v>
      </c>
      <c r="G341" s="172">
        <v>0</v>
      </c>
      <c r="H341" s="196">
        <f t="shared" si="5"/>
        <v>0</v>
      </c>
    </row>
    <row r="342" spans="1:8" ht="14.25" customHeight="1" x14ac:dyDescent="0.2">
      <c r="A342" s="171" t="s">
        <v>116</v>
      </c>
      <c r="B342" s="325" t="s">
        <v>78</v>
      </c>
      <c r="C342" s="326"/>
      <c r="D342" s="326"/>
      <c r="E342" s="326"/>
      <c r="F342" s="172">
        <v>80685.72</v>
      </c>
      <c r="G342" s="172">
        <v>0</v>
      </c>
      <c r="H342" s="196">
        <f t="shared" si="5"/>
        <v>0</v>
      </c>
    </row>
    <row r="343" spans="1:8" ht="28.5" customHeight="1" x14ac:dyDescent="0.2">
      <c r="A343" s="171" t="s">
        <v>457</v>
      </c>
      <c r="B343" s="325" t="s">
        <v>458</v>
      </c>
      <c r="C343" s="326"/>
      <c r="D343" s="326"/>
      <c r="E343" s="326"/>
      <c r="F343" s="172">
        <v>80685.72</v>
      </c>
      <c r="G343" s="172">
        <v>0</v>
      </c>
      <c r="H343" s="196">
        <f t="shared" si="5"/>
        <v>0</v>
      </c>
    </row>
    <row r="344" spans="1:8" ht="25.5" customHeight="1" x14ac:dyDescent="0.2">
      <c r="A344" s="167" t="s">
        <v>535</v>
      </c>
      <c r="B344" s="330" t="s">
        <v>536</v>
      </c>
      <c r="C344" s="331"/>
      <c r="D344" s="331"/>
      <c r="E344" s="331"/>
      <c r="F344" s="168">
        <v>30000</v>
      </c>
      <c r="G344" s="168">
        <v>6804.36</v>
      </c>
      <c r="H344" s="201">
        <f t="shared" si="5"/>
        <v>22.681199999999997</v>
      </c>
    </row>
    <row r="345" spans="1:8" ht="14.25" customHeight="1" x14ac:dyDescent="0.2">
      <c r="A345" s="171" t="s">
        <v>526</v>
      </c>
      <c r="B345" s="325" t="s">
        <v>93</v>
      </c>
      <c r="C345" s="326"/>
      <c r="D345" s="326"/>
      <c r="E345" s="326"/>
      <c r="F345" s="172">
        <v>30000</v>
      </c>
      <c r="G345" s="172">
        <v>6804.36</v>
      </c>
      <c r="H345" s="196">
        <f t="shared" si="5"/>
        <v>22.681199999999997</v>
      </c>
    </row>
    <row r="346" spans="1:8" ht="14.25" customHeight="1" x14ac:dyDescent="0.2">
      <c r="A346" s="171" t="s">
        <v>507</v>
      </c>
      <c r="B346" s="325" t="s">
        <v>93</v>
      </c>
      <c r="C346" s="326"/>
      <c r="D346" s="326"/>
      <c r="E346" s="326"/>
      <c r="F346" s="172">
        <v>30000</v>
      </c>
      <c r="G346" s="172">
        <v>6804.36</v>
      </c>
      <c r="H346" s="196">
        <f t="shared" si="5"/>
        <v>22.681199999999997</v>
      </c>
    </row>
    <row r="347" spans="1:8" ht="14.25" customHeight="1" x14ac:dyDescent="0.2">
      <c r="A347" s="171" t="s">
        <v>506</v>
      </c>
      <c r="B347" s="325" t="s">
        <v>93</v>
      </c>
      <c r="C347" s="326"/>
      <c r="D347" s="326"/>
      <c r="E347" s="326"/>
      <c r="F347" s="172">
        <v>30000</v>
      </c>
      <c r="G347" s="172">
        <v>6804.36</v>
      </c>
      <c r="H347" s="196">
        <f t="shared" si="5"/>
        <v>22.681199999999997</v>
      </c>
    </row>
    <row r="348" spans="1:8" ht="14.25" customHeight="1" x14ac:dyDescent="0.2">
      <c r="A348" s="171" t="s">
        <v>115</v>
      </c>
      <c r="B348" s="325" t="s">
        <v>21</v>
      </c>
      <c r="C348" s="326"/>
      <c r="D348" s="326"/>
      <c r="E348" s="326"/>
      <c r="F348" s="172">
        <v>30000</v>
      </c>
      <c r="G348" s="172">
        <v>6804.36</v>
      </c>
      <c r="H348" s="196">
        <f t="shared" si="5"/>
        <v>22.681199999999997</v>
      </c>
    </row>
    <row r="349" spans="1:8" ht="14.25" customHeight="1" x14ac:dyDescent="0.2">
      <c r="A349" s="171" t="s">
        <v>182</v>
      </c>
      <c r="B349" s="325" t="s">
        <v>30</v>
      </c>
      <c r="C349" s="326"/>
      <c r="D349" s="326"/>
      <c r="E349" s="326"/>
      <c r="F349" s="172">
        <v>30000</v>
      </c>
      <c r="G349" s="172">
        <v>6804.36</v>
      </c>
      <c r="H349" s="196">
        <f t="shared" si="5"/>
        <v>22.681199999999997</v>
      </c>
    </row>
    <row r="350" spans="1:8" ht="14.25" customHeight="1" x14ac:dyDescent="0.2">
      <c r="A350" s="171" t="s">
        <v>389</v>
      </c>
      <c r="B350" s="325" t="s">
        <v>390</v>
      </c>
      <c r="C350" s="326"/>
      <c r="D350" s="326"/>
      <c r="E350" s="326"/>
      <c r="F350" s="172">
        <v>0</v>
      </c>
      <c r="G350" s="172">
        <v>6804.36</v>
      </c>
      <c r="H350" s="196">
        <v>0</v>
      </c>
    </row>
    <row r="351" spans="1:8" ht="8.25" customHeight="1" x14ac:dyDescent="0.2"/>
  </sheetData>
  <mergeCells count="346">
    <mergeCell ref="B347:E347"/>
    <mergeCell ref="B348:E348"/>
    <mergeCell ref="B349:E349"/>
    <mergeCell ref="B350:E350"/>
    <mergeCell ref="B26:E26"/>
    <mergeCell ref="B27:E27"/>
    <mergeCell ref="B341:E341"/>
    <mergeCell ref="B342:E342"/>
    <mergeCell ref="B343:E343"/>
    <mergeCell ref="B344:E344"/>
    <mergeCell ref="B345:E345"/>
    <mergeCell ref="B346:E346"/>
    <mergeCell ref="B335:E335"/>
    <mergeCell ref="B336:E336"/>
    <mergeCell ref="B337:E337"/>
    <mergeCell ref="B338:E338"/>
    <mergeCell ref="B339:E339"/>
    <mergeCell ref="B340:E340"/>
    <mergeCell ref="B329:E329"/>
    <mergeCell ref="B330:E330"/>
    <mergeCell ref="B331:E331"/>
    <mergeCell ref="B332:E332"/>
    <mergeCell ref="B333:E333"/>
    <mergeCell ref="B334:E334"/>
    <mergeCell ref="B323:E323"/>
    <mergeCell ref="B324:E324"/>
    <mergeCell ref="B325:E325"/>
    <mergeCell ref="B326:E326"/>
    <mergeCell ref="B327:E327"/>
    <mergeCell ref="B328:E328"/>
    <mergeCell ref="B317:E317"/>
    <mergeCell ref="B318:E318"/>
    <mergeCell ref="B319:E319"/>
    <mergeCell ref="B320:E320"/>
    <mergeCell ref="B321:E321"/>
    <mergeCell ref="B322:E322"/>
    <mergeCell ref="B311:E311"/>
    <mergeCell ref="B312:E312"/>
    <mergeCell ref="B313:E313"/>
    <mergeCell ref="B314:E314"/>
    <mergeCell ref="B315:E315"/>
    <mergeCell ref="B316:E316"/>
    <mergeCell ref="B305:E305"/>
    <mergeCell ref="B306:E306"/>
    <mergeCell ref="B307:E307"/>
    <mergeCell ref="B308:E308"/>
    <mergeCell ref="B309:E309"/>
    <mergeCell ref="B310:E310"/>
    <mergeCell ref="B299:E299"/>
    <mergeCell ref="B300:E300"/>
    <mergeCell ref="B301:E301"/>
    <mergeCell ref="B302:E302"/>
    <mergeCell ref="B303:E303"/>
    <mergeCell ref="B304:E304"/>
    <mergeCell ref="B293:E293"/>
    <mergeCell ref="B294:E294"/>
    <mergeCell ref="B295:E295"/>
    <mergeCell ref="B296:E296"/>
    <mergeCell ref="B297:E297"/>
    <mergeCell ref="B298:E298"/>
    <mergeCell ref="B287:E287"/>
    <mergeCell ref="B288:E288"/>
    <mergeCell ref="B289:E289"/>
    <mergeCell ref="B290:E290"/>
    <mergeCell ref="B291:E291"/>
    <mergeCell ref="B292:E292"/>
    <mergeCell ref="B281:E281"/>
    <mergeCell ref="B282:E282"/>
    <mergeCell ref="B283:E283"/>
    <mergeCell ref="B284:E284"/>
    <mergeCell ref="B285:E285"/>
    <mergeCell ref="B286:E286"/>
    <mergeCell ref="B275:E275"/>
    <mergeCell ref="B276:E276"/>
    <mergeCell ref="B277:E277"/>
    <mergeCell ref="B278:E278"/>
    <mergeCell ref="B279:E279"/>
    <mergeCell ref="B280:E280"/>
    <mergeCell ref="B269:E269"/>
    <mergeCell ref="B270:E270"/>
    <mergeCell ref="B271:E271"/>
    <mergeCell ref="B272:E272"/>
    <mergeCell ref="B273:E273"/>
    <mergeCell ref="B274:E274"/>
    <mergeCell ref="B263:E263"/>
    <mergeCell ref="B264:E264"/>
    <mergeCell ref="B265:E265"/>
    <mergeCell ref="B266:E266"/>
    <mergeCell ref="B267:E267"/>
    <mergeCell ref="B268:E268"/>
    <mergeCell ref="B257:E257"/>
    <mergeCell ref="B258:E258"/>
    <mergeCell ref="B259:E259"/>
    <mergeCell ref="B260:E260"/>
    <mergeCell ref="B261:E261"/>
    <mergeCell ref="B262:E262"/>
    <mergeCell ref="B251:E251"/>
    <mergeCell ref="B252:E252"/>
    <mergeCell ref="B253:E253"/>
    <mergeCell ref="B254:E254"/>
    <mergeCell ref="B255:E255"/>
    <mergeCell ref="B256:E256"/>
    <mergeCell ref="B245:E245"/>
    <mergeCell ref="B246:E246"/>
    <mergeCell ref="B247:E247"/>
    <mergeCell ref="B248:E248"/>
    <mergeCell ref="B249:E249"/>
    <mergeCell ref="B250:E250"/>
    <mergeCell ref="B239:E239"/>
    <mergeCell ref="B240:E240"/>
    <mergeCell ref="B241:E241"/>
    <mergeCell ref="B242:E242"/>
    <mergeCell ref="B243:E243"/>
    <mergeCell ref="B244:E244"/>
    <mergeCell ref="B233:E233"/>
    <mergeCell ref="B234:E234"/>
    <mergeCell ref="B235:E235"/>
    <mergeCell ref="B236:E236"/>
    <mergeCell ref="B237:E237"/>
    <mergeCell ref="B238:E238"/>
    <mergeCell ref="B227:E227"/>
    <mergeCell ref="B228:E228"/>
    <mergeCell ref="B229:E229"/>
    <mergeCell ref="B230:E230"/>
    <mergeCell ref="B231:E231"/>
    <mergeCell ref="B232:E232"/>
    <mergeCell ref="B221:E221"/>
    <mergeCell ref="B222:E222"/>
    <mergeCell ref="B223:E223"/>
    <mergeCell ref="B224:E224"/>
    <mergeCell ref="B225:E225"/>
    <mergeCell ref="B226:E226"/>
    <mergeCell ref="B215:E215"/>
    <mergeCell ref="B216:E216"/>
    <mergeCell ref="B217:E217"/>
    <mergeCell ref="B218:E218"/>
    <mergeCell ref="B219:E219"/>
    <mergeCell ref="B220:E220"/>
    <mergeCell ref="B209:E209"/>
    <mergeCell ref="B210:E210"/>
    <mergeCell ref="B211:E211"/>
    <mergeCell ref="B212:E212"/>
    <mergeCell ref="B213:E213"/>
    <mergeCell ref="B214:E214"/>
    <mergeCell ref="B203:E203"/>
    <mergeCell ref="B204:E204"/>
    <mergeCell ref="B205:E205"/>
    <mergeCell ref="B206:E206"/>
    <mergeCell ref="B207:E207"/>
    <mergeCell ref="B208:E208"/>
    <mergeCell ref="B197:E197"/>
    <mergeCell ref="B198:E198"/>
    <mergeCell ref="B199:E199"/>
    <mergeCell ref="B200:E200"/>
    <mergeCell ref="B201:E201"/>
    <mergeCell ref="B202:E202"/>
    <mergeCell ref="B191:E191"/>
    <mergeCell ref="B192:E192"/>
    <mergeCell ref="B193:E193"/>
    <mergeCell ref="B194:E194"/>
    <mergeCell ref="B195:E195"/>
    <mergeCell ref="B196:E196"/>
    <mergeCell ref="B185:E185"/>
    <mergeCell ref="B186:E186"/>
    <mergeCell ref="B187:E187"/>
    <mergeCell ref="B188:E188"/>
    <mergeCell ref="B189:E189"/>
    <mergeCell ref="B190:E190"/>
    <mergeCell ref="B179:E179"/>
    <mergeCell ref="B180:E180"/>
    <mergeCell ref="B181:E181"/>
    <mergeCell ref="B182:E182"/>
    <mergeCell ref="B183:E183"/>
    <mergeCell ref="B184:E184"/>
    <mergeCell ref="B173:E173"/>
    <mergeCell ref="B174:E174"/>
    <mergeCell ref="B175:E175"/>
    <mergeCell ref="B176:E176"/>
    <mergeCell ref="B177:E177"/>
    <mergeCell ref="B178:E178"/>
    <mergeCell ref="B167:E167"/>
    <mergeCell ref="B168:E168"/>
    <mergeCell ref="B169:E169"/>
    <mergeCell ref="B170:E170"/>
    <mergeCell ref="B171:E171"/>
    <mergeCell ref="B172:E172"/>
    <mergeCell ref="B161:E161"/>
    <mergeCell ref="B162:E162"/>
    <mergeCell ref="B163:E163"/>
    <mergeCell ref="B164:E164"/>
    <mergeCell ref="B165:E165"/>
    <mergeCell ref="B166:E166"/>
    <mergeCell ref="B155:E155"/>
    <mergeCell ref="B156:E156"/>
    <mergeCell ref="B157:E157"/>
    <mergeCell ref="B158:E158"/>
    <mergeCell ref="B159:E159"/>
    <mergeCell ref="B160:E160"/>
    <mergeCell ref="B149:E149"/>
    <mergeCell ref="B150:E150"/>
    <mergeCell ref="B151:E151"/>
    <mergeCell ref="B152:E152"/>
    <mergeCell ref="B153:E153"/>
    <mergeCell ref="B154:E154"/>
    <mergeCell ref="B143:E143"/>
    <mergeCell ref="B144:E144"/>
    <mergeCell ref="B145:E145"/>
    <mergeCell ref="B146:E146"/>
    <mergeCell ref="B147:E147"/>
    <mergeCell ref="B148:E148"/>
    <mergeCell ref="B137:E137"/>
    <mergeCell ref="B138:E138"/>
    <mergeCell ref="B139:E139"/>
    <mergeCell ref="B140:E140"/>
    <mergeCell ref="B141:E141"/>
    <mergeCell ref="B142:E142"/>
    <mergeCell ref="B131:E131"/>
    <mergeCell ref="B132:E132"/>
    <mergeCell ref="B133:E133"/>
    <mergeCell ref="B134:E134"/>
    <mergeCell ref="B135:E135"/>
    <mergeCell ref="B136:E136"/>
    <mergeCell ref="B125:E125"/>
    <mergeCell ref="B126:E126"/>
    <mergeCell ref="B127:E127"/>
    <mergeCell ref="B128:E128"/>
    <mergeCell ref="B129:E129"/>
    <mergeCell ref="B130:E130"/>
    <mergeCell ref="B119:E119"/>
    <mergeCell ref="B120:E120"/>
    <mergeCell ref="B121:E121"/>
    <mergeCell ref="B122:E122"/>
    <mergeCell ref="B123:E123"/>
    <mergeCell ref="B124:E124"/>
    <mergeCell ref="B113:E113"/>
    <mergeCell ref="B114:E114"/>
    <mergeCell ref="B115:E115"/>
    <mergeCell ref="B116:E116"/>
    <mergeCell ref="B117:E117"/>
    <mergeCell ref="B118:E118"/>
    <mergeCell ref="B107:E107"/>
    <mergeCell ref="B108:E108"/>
    <mergeCell ref="B109:E109"/>
    <mergeCell ref="B110:E110"/>
    <mergeCell ref="B111:E111"/>
    <mergeCell ref="B112:E112"/>
    <mergeCell ref="B101:E101"/>
    <mergeCell ref="B102:E102"/>
    <mergeCell ref="B103:E103"/>
    <mergeCell ref="B104:E104"/>
    <mergeCell ref="B105:E105"/>
    <mergeCell ref="B106:E106"/>
    <mergeCell ref="B95:E95"/>
    <mergeCell ref="B96:E96"/>
    <mergeCell ref="B97:E97"/>
    <mergeCell ref="B98:E98"/>
    <mergeCell ref="B99:E99"/>
    <mergeCell ref="B100:E100"/>
    <mergeCell ref="B89:E89"/>
    <mergeCell ref="B90:E90"/>
    <mergeCell ref="B91:E91"/>
    <mergeCell ref="B92:E92"/>
    <mergeCell ref="B93:E93"/>
    <mergeCell ref="B94:E94"/>
    <mergeCell ref="B83:E83"/>
    <mergeCell ref="B84:E84"/>
    <mergeCell ref="B85:E85"/>
    <mergeCell ref="B86:E86"/>
    <mergeCell ref="B87:E87"/>
    <mergeCell ref="B88:E88"/>
    <mergeCell ref="B79:E79"/>
    <mergeCell ref="B80:E80"/>
    <mergeCell ref="B81:E81"/>
    <mergeCell ref="B82:E82"/>
    <mergeCell ref="B73:E73"/>
    <mergeCell ref="B74:E74"/>
    <mergeCell ref="B75:E75"/>
    <mergeCell ref="B76:E76"/>
    <mergeCell ref="B77:E77"/>
    <mergeCell ref="B78:E78"/>
    <mergeCell ref="B67:E67"/>
    <mergeCell ref="B68:E68"/>
    <mergeCell ref="B69:E69"/>
    <mergeCell ref="B70:E70"/>
    <mergeCell ref="B71:E71"/>
    <mergeCell ref="B72:E72"/>
    <mergeCell ref="B61:E61"/>
    <mergeCell ref="B62:E62"/>
    <mergeCell ref="B63:E63"/>
    <mergeCell ref="B64:E64"/>
    <mergeCell ref="B65:E65"/>
    <mergeCell ref="B66:E66"/>
    <mergeCell ref="B55:E55"/>
    <mergeCell ref="B56:E56"/>
    <mergeCell ref="B57:E57"/>
    <mergeCell ref="B58:E58"/>
    <mergeCell ref="B59:E59"/>
    <mergeCell ref="B60:E60"/>
    <mergeCell ref="B49:E49"/>
    <mergeCell ref="B50:E50"/>
    <mergeCell ref="B51:E51"/>
    <mergeCell ref="B52:E52"/>
    <mergeCell ref="B53:E53"/>
    <mergeCell ref="B54:E54"/>
    <mergeCell ref="B43:E43"/>
    <mergeCell ref="B44:E44"/>
    <mergeCell ref="B45:E45"/>
    <mergeCell ref="B46:E46"/>
    <mergeCell ref="B47:E47"/>
    <mergeCell ref="B48:E48"/>
    <mergeCell ref="B37:E37"/>
    <mergeCell ref="B38:E38"/>
    <mergeCell ref="B39:E39"/>
    <mergeCell ref="B40:E40"/>
    <mergeCell ref="B41:E41"/>
    <mergeCell ref="B42:E42"/>
    <mergeCell ref="B31:E31"/>
    <mergeCell ref="B32:E32"/>
    <mergeCell ref="B33:E33"/>
    <mergeCell ref="B34:E34"/>
    <mergeCell ref="B35:E35"/>
    <mergeCell ref="B36:E36"/>
    <mergeCell ref="B23:E23"/>
    <mergeCell ref="B24:E24"/>
    <mergeCell ref="B25:E25"/>
    <mergeCell ref="B28:E28"/>
    <mergeCell ref="B29:E29"/>
    <mergeCell ref="B30:E30"/>
    <mergeCell ref="B17:E17"/>
    <mergeCell ref="B18:E18"/>
    <mergeCell ref="B19:E19"/>
    <mergeCell ref="B20:E20"/>
    <mergeCell ref="B21:E21"/>
    <mergeCell ref="B22:E22"/>
    <mergeCell ref="A8:E8"/>
    <mergeCell ref="B9:E9"/>
    <mergeCell ref="B10:E10"/>
    <mergeCell ref="B11:E11"/>
    <mergeCell ref="B15:E15"/>
    <mergeCell ref="B16:E16"/>
    <mergeCell ref="A2:E3"/>
    <mergeCell ref="G3:G4"/>
    <mergeCell ref="H3:H4"/>
    <mergeCell ref="A4:D5"/>
    <mergeCell ref="A6:H6"/>
    <mergeCell ref="A7:H7"/>
  </mergeCells>
  <pageMargins left="0" right="0" top="0" bottom="0.39375000000000004" header="0" footer="0"/>
  <pageSetup paperSize="0" orientation="portrait" horizontalDpi="0" verticalDpi="0"/>
  <headerFooter alignWithMargins="0">
    <oddFooter xml:space="preserve">&amp;L&amp;"Arial"&amp;8 Lista: LCW148RBPR &amp;C&amp;"Arial"&amp;8 Stranica 
&amp;B&amp;P&amp;B &amp;R&amp;"Arial"&amp;8 * OBRADA LC *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D3C07-929D-46A4-81CC-FE5E763FC092}">
  <dimension ref="A1:E340"/>
  <sheetViews>
    <sheetView workbookViewId="0">
      <selection activeCell="I11" sqref="I11"/>
    </sheetView>
  </sheetViews>
  <sheetFormatPr defaultRowHeight="15" x14ac:dyDescent="0.25"/>
  <cols>
    <col min="1" max="1" width="9.85546875" customWidth="1"/>
    <col min="2" max="2" width="52.42578125" customWidth="1"/>
    <col min="3" max="5" width="16.28515625" customWidth="1"/>
  </cols>
  <sheetData>
    <row r="1" spans="1:5" ht="28.5" customHeight="1" x14ac:dyDescent="0.25">
      <c r="A1" s="336" t="s">
        <v>0</v>
      </c>
      <c r="B1" s="336"/>
      <c r="C1" s="21" t="s">
        <v>2</v>
      </c>
      <c r="D1" s="21" t="s">
        <v>134</v>
      </c>
      <c r="E1" s="22" t="s">
        <v>4</v>
      </c>
    </row>
    <row r="2" spans="1:5" ht="12.75" customHeight="1" x14ac:dyDescent="0.25">
      <c r="A2" s="337">
        <v>1</v>
      </c>
      <c r="B2" s="337"/>
      <c r="C2" s="23">
        <v>2</v>
      </c>
      <c r="D2" s="23">
        <v>3</v>
      </c>
      <c r="E2" s="24" t="s">
        <v>135</v>
      </c>
    </row>
    <row r="3" spans="1:5" ht="12.75" customHeight="1" x14ac:dyDescent="0.25">
      <c r="A3" s="25">
        <v>37531</v>
      </c>
      <c r="B3" s="26" t="s">
        <v>136</v>
      </c>
      <c r="C3" s="27" t="e">
        <f>SUM(C4:C17)</f>
        <v>#REF!</v>
      </c>
      <c r="D3" s="27" t="e">
        <f>SUM(D4:D17)</f>
        <v>#REF!</v>
      </c>
      <c r="E3" s="28" t="e">
        <f>D3/C3*100</f>
        <v>#REF!</v>
      </c>
    </row>
    <row r="4" spans="1:5" ht="12.75" customHeight="1" x14ac:dyDescent="0.25">
      <c r="A4" s="29" t="s">
        <v>137</v>
      </c>
      <c r="B4" s="30" t="s">
        <v>138</v>
      </c>
      <c r="C4" s="31" t="e">
        <f>SUMIF(#REF!,"1.1.1",C:C)</f>
        <v>#REF!</v>
      </c>
      <c r="D4" s="31" t="e">
        <f>SUMIF(#REF!,"1.1.1",D:D)</f>
        <v>#REF!</v>
      </c>
      <c r="E4" s="32" t="e">
        <f t="shared" ref="E4:E21" si="0">D4/C4*100</f>
        <v>#REF!</v>
      </c>
    </row>
    <row r="5" spans="1:5" ht="12.75" customHeight="1" x14ac:dyDescent="0.25">
      <c r="A5" s="29" t="s">
        <v>95</v>
      </c>
      <c r="B5" s="30" t="s">
        <v>94</v>
      </c>
      <c r="C5" s="31" t="e">
        <f>SUMIF(#REF!,"3.2.1",C:C)</f>
        <v>#REF!</v>
      </c>
      <c r="D5" s="31" t="e">
        <f>SUMIF(#REF!,"3.2.1",D:D)</f>
        <v>#REF!</v>
      </c>
      <c r="E5" s="32" t="e">
        <f t="shared" si="0"/>
        <v>#REF!</v>
      </c>
    </row>
    <row r="6" spans="1:5" ht="12.75" customHeight="1" x14ac:dyDescent="0.25">
      <c r="A6" s="29" t="s">
        <v>96</v>
      </c>
      <c r="B6" s="30" t="s">
        <v>139</v>
      </c>
      <c r="C6" s="31" t="e">
        <f>SUMIF(#REF!,"3.2.2",C:C)</f>
        <v>#REF!</v>
      </c>
      <c r="D6" s="31" t="e">
        <f>SUMIF(#REF!,"3.2.2",D:D)</f>
        <v>#REF!</v>
      </c>
      <c r="E6" s="32" t="e">
        <f t="shared" si="0"/>
        <v>#REF!</v>
      </c>
    </row>
    <row r="7" spans="1:5" ht="12.75" customHeight="1" x14ac:dyDescent="0.25">
      <c r="A7" s="29" t="s">
        <v>99</v>
      </c>
      <c r="B7" s="30" t="s">
        <v>98</v>
      </c>
      <c r="C7" s="31" t="e">
        <f>SUMIF(#REF!,"4.3.1",C:C)</f>
        <v>#REF!</v>
      </c>
      <c r="D7" s="31" t="e">
        <f>SUMIF(#REF!,"4.3.1",D:D)</f>
        <v>#REF!</v>
      </c>
      <c r="E7" s="32" t="e">
        <f t="shared" si="0"/>
        <v>#REF!</v>
      </c>
    </row>
    <row r="8" spans="1:5" ht="12.75" customHeight="1" x14ac:dyDescent="0.25">
      <c r="A8" s="29" t="s">
        <v>100</v>
      </c>
      <c r="B8" s="33" t="s">
        <v>140</v>
      </c>
      <c r="C8" s="31" t="e">
        <f>SUMIF(#REF!,"4.3.2",C:C)</f>
        <v>#REF!</v>
      </c>
      <c r="D8" s="31" t="e">
        <f>SUMIF(#REF!,"4.3.2",D:D)</f>
        <v>#REF!</v>
      </c>
      <c r="E8" s="32"/>
    </row>
    <row r="9" spans="1:5" ht="12.75" customHeight="1" x14ac:dyDescent="0.25">
      <c r="A9" s="29" t="s">
        <v>141</v>
      </c>
      <c r="B9" s="30" t="s">
        <v>142</v>
      </c>
      <c r="C9" s="31" t="e">
        <f>SUMIF(#REF!,"4.4.1",C:C)</f>
        <v>#REF!</v>
      </c>
      <c r="D9" s="31" t="e">
        <f>SUMIF(#REF!,"4.4.1",D:D)</f>
        <v>#REF!</v>
      </c>
      <c r="E9" s="32" t="e">
        <f t="shared" si="0"/>
        <v>#REF!</v>
      </c>
    </row>
    <row r="10" spans="1:5" ht="12.75" customHeight="1" x14ac:dyDescent="0.25">
      <c r="A10" s="29" t="s">
        <v>117</v>
      </c>
      <c r="B10" s="30" t="s">
        <v>98</v>
      </c>
      <c r="C10" s="31" t="e">
        <f>SUMIF(#REF!,"4.8.1",C:C)</f>
        <v>#REF!</v>
      </c>
      <c r="D10" s="31" t="e">
        <f>SUMIF(#REF!,"4.8.1",D:D)</f>
        <v>#REF!</v>
      </c>
      <c r="E10" s="32" t="e">
        <f t="shared" si="0"/>
        <v>#REF!</v>
      </c>
    </row>
    <row r="11" spans="1:5" ht="12.75" customHeight="1" x14ac:dyDescent="0.25">
      <c r="A11" s="29" t="s">
        <v>118</v>
      </c>
      <c r="B11" s="33" t="s">
        <v>143</v>
      </c>
      <c r="C11" s="31" t="e">
        <f>SUMIF(#REF!,"4.8.2",C:C)</f>
        <v>#REF!</v>
      </c>
      <c r="D11" s="31" t="e">
        <f>SUMIF(#REF!,"4.8.2",D:D)</f>
        <v>#REF!</v>
      </c>
      <c r="E11" s="32" t="e">
        <f t="shared" si="0"/>
        <v>#REF!</v>
      </c>
    </row>
    <row r="12" spans="1:5" ht="12.75" customHeight="1" x14ac:dyDescent="0.25">
      <c r="A12" s="29" t="s">
        <v>104</v>
      </c>
      <c r="B12" s="30" t="s">
        <v>144</v>
      </c>
      <c r="C12" s="31" t="e">
        <f>SUMIF(#REF!,"5.0.1K",C:C)</f>
        <v>#REF!</v>
      </c>
      <c r="D12" s="31" t="e">
        <f>SUMIF(#REF!,"5.0.1K",D:D)</f>
        <v>#REF!</v>
      </c>
      <c r="E12" s="32" t="e">
        <f t="shared" si="0"/>
        <v>#REF!</v>
      </c>
    </row>
    <row r="13" spans="1:5" ht="12.75" customHeight="1" x14ac:dyDescent="0.25">
      <c r="A13" s="29" t="s">
        <v>106</v>
      </c>
      <c r="B13" s="30" t="s">
        <v>145</v>
      </c>
      <c r="C13" s="31" t="e">
        <f>SUMIF(#REF!,"5.2.0K",C:C)</f>
        <v>#REF!</v>
      </c>
      <c r="D13" s="31" t="e">
        <f>SUMIF(#REF!,"5.2.0K",D:D)</f>
        <v>#REF!</v>
      </c>
      <c r="E13" s="32" t="e">
        <f t="shared" si="0"/>
        <v>#REF!</v>
      </c>
    </row>
    <row r="14" spans="1:5" ht="12.75" customHeight="1" x14ac:dyDescent="0.25">
      <c r="A14" s="29" t="s">
        <v>109</v>
      </c>
      <c r="B14" s="30" t="s">
        <v>146</v>
      </c>
      <c r="C14" s="31" t="e">
        <f>SUMIF(#REF!,"5.8.1K",C:C)</f>
        <v>#REF!</v>
      </c>
      <c r="D14" s="31" t="e">
        <f>SUMIF(#REF!,"5.8.1K",D:D)</f>
        <v>#REF!</v>
      </c>
      <c r="E14" s="32" t="e">
        <f t="shared" si="0"/>
        <v>#REF!</v>
      </c>
    </row>
    <row r="15" spans="1:5" ht="12.75" customHeight="1" x14ac:dyDescent="0.25">
      <c r="A15" s="29" t="s">
        <v>121</v>
      </c>
      <c r="B15" s="30" t="s">
        <v>147</v>
      </c>
      <c r="C15" s="31" t="e">
        <f>SUMIF(#REF!,"6.2.1",C:C)</f>
        <v>#REF!</v>
      </c>
      <c r="D15" s="31" t="e">
        <f>SUMIF(#REF!,"6.2.1",D:D)</f>
        <v>#REF!</v>
      </c>
      <c r="E15" s="32" t="e">
        <f t="shared" si="0"/>
        <v>#REF!</v>
      </c>
    </row>
    <row r="16" spans="1:5" ht="12.75" customHeight="1" x14ac:dyDescent="0.25">
      <c r="A16" s="29" t="s">
        <v>122</v>
      </c>
      <c r="B16" s="30" t="s">
        <v>148</v>
      </c>
      <c r="C16" s="31" t="e">
        <f>SUMIF(#REF!,"6.2.2",C:C)</f>
        <v>#REF!</v>
      </c>
      <c r="D16" s="31" t="e">
        <f>SUMIF(#REF!,"6.2.2",D:D)</f>
        <v>#REF!</v>
      </c>
      <c r="E16" s="32"/>
    </row>
    <row r="17" spans="1:5" ht="12.75" customHeight="1" x14ac:dyDescent="0.25">
      <c r="A17" s="29" t="s">
        <v>149</v>
      </c>
      <c r="B17" s="34" t="s">
        <v>114</v>
      </c>
      <c r="C17" s="31" t="e">
        <f>SUMIF(#REF!,"7.2.1",C:C)</f>
        <v>#REF!</v>
      </c>
      <c r="D17" s="31" t="e">
        <f>SUMIF(#REF!,"7.2.1",D:D)</f>
        <v>#REF!</v>
      </c>
      <c r="E17" s="32" t="e">
        <f t="shared" si="0"/>
        <v>#REF!</v>
      </c>
    </row>
    <row r="18" spans="1:5" ht="12.75" customHeight="1" x14ac:dyDescent="0.25">
      <c r="A18" s="35">
        <v>3020</v>
      </c>
      <c r="B18" s="36" t="s">
        <v>150</v>
      </c>
      <c r="C18" s="37">
        <f>C19+C124+C215+C242+C252+C261+C297+C309+C330</f>
        <v>38778637.609999999</v>
      </c>
      <c r="D18" s="37">
        <f>D19+D124+D215+D242+D252+D261+D297+D309+D330</f>
        <v>15509880.080000002</v>
      </c>
      <c r="E18" s="38">
        <f t="shared" si="0"/>
        <v>39.995938578307374</v>
      </c>
    </row>
    <row r="19" spans="1:5" ht="12.75" customHeight="1" x14ac:dyDescent="0.25">
      <c r="A19" s="39" t="s">
        <v>151</v>
      </c>
      <c r="B19" s="40" t="s">
        <v>152</v>
      </c>
      <c r="C19" s="41">
        <f>C20+C30+C62+C103+C119+C96</f>
        <v>31595019</v>
      </c>
      <c r="D19" s="41">
        <f>D20+D30+D62+D103+D119+D96</f>
        <v>14408298.550000003</v>
      </c>
      <c r="E19" s="42">
        <f t="shared" si="0"/>
        <v>45.603069743366838</v>
      </c>
    </row>
    <row r="20" spans="1:5" ht="12.75" customHeight="1" x14ac:dyDescent="0.25">
      <c r="A20" s="43" t="s">
        <v>137</v>
      </c>
      <c r="B20" s="44" t="s">
        <v>138</v>
      </c>
      <c r="C20" s="45">
        <f>SUM(C21,C25)</f>
        <v>500000</v>
      </c>
      <c r="D20" s="45">
        <f>SUM(D21,D25)</f>
        <v>224429.33</v>
      </c>
      <c r="E20" s="46">
        <f t="shared" si="0"/>
        <v>44.885865999999993</v>
      </c>
    </row>
    <row r="21" spans="1:5" ht="12.75" customHeight="1" x14ac:dyDescent="0.25">
      <c r="A21" s="47">
        <v>31</v>
      </c>
      <c r="B21" s="48" t="s">
        <v>22</v>
      </c>
      <c r="C21" s="49">
        <v>490000</v>
      </c>
      <c r="D21" s="49">
        <f>SUM(D22:D24)</f>
        <v>214429.33</v>
      </c>
      <c r="E21" s="50">
        <f t="shared" si="0"/>
        <v>43.761087755102039</v>
      </c>
    </row>
    <row r="22" spans="1:5" ht="12.75" customHeight="1" x14ac:dyDescent="0.25">
      <c r="A22" s="51">
        <v>3111</v>
      </c>
      <c r="B22" s="52" t="s">
        <v>23</v>
      </c>
      <c r="C22" s="53"/>
      <c r="D22" s="53">
        <v>183714.61</v>
      </c>
      <c r="E22" s="50"/>
    </row>
    <row r="23" spans="1:5" ht="12.75" customHeight="1" x14ac:dyDescent="0.25">
      <c r="A23" s="51" t="s">
        <v>27</v>
      </c>
      <c r="B23" s="52" t="s">
        <v>26</v>
      </c>
      <c r="C23" s="53"/>
      <c r="D23" s="53">
        <v>441.44</v>
      </c>
      <c r="E23" s="50"/>
    </row>
    <row r="24" spans="1:5" ht="12.75" customHeight="1" x14ac:dyDescent="0.25">
      <c r="A24" s="51">
        <v>3132</v>
      </c>
      <c r="B24" s="52" t="s">
        <v>28</v>
      </c>
      <c r="C24" s="53"/>
      <c r="D24" s="53">
        <v>30273.279999999999</v>
      </c>
      <c r="E24" s="50"/>
    </row>
    <row r="25" spans="1:5" ht="12.75" customHeight="1" x14ac:dyDescent="0.25">
      <c r="A25" s="47">
        <v>32</v>
      </c>
      <c r="B25" s="48" t="s">
        <v>30</v>
      </c>
      <c r="C25" s="54">
        <v>10000</v>
      </c>
      <c r="D25" s="54">
        <f>D29+D26</f>
        <v>10000</v>
      </c>
      <c r="E25" s="50">
        <f>D25/C25*100</f>
        <v>100</v>
      </c>
    </row>
    <row r="26" spans="1:5" ht="12.75" customHeight="1" x14ac:dyDescent="0.25">
      <c r="A26" s="51" t="s">
        <v>33</v>
      </c>
      <c r="B26" s="52" t="s">
        <v>34</v>
      </c>
      <c r="C26" s="53"/>
      <c r="D26" s="53">
        <v>1679.9</v>
      </c>
      <c r="E26" s="50"/>
    </row>
    <row r="27" spans="1:5" ht="12.75" customHeight="1" x14ac:dyDescent="0.25">
      <c r="A27" s="51" t="s">
        <v>153</v>
      </c>
      <c r="B27" s="52" t="s">
        <v>55</v>
      </c>
      <c r="C27" s="53"/>
      <c r="D27" s="53"/>
      <c r="E27" s="50"/>
    </row>
    <row r="28" spans="1:5" ht="12.75" customHeight="1" x14ac:dyDescent="0.25">
      <c r="A28" s="51" t="s">
        <v>154</v>
      </c>
      <c r="B28" s="52" t="s">
        <v>57</v>
      </c>
      <c r="C28" s="53"/>
      <c r="D28" s="53"/>
      <c r="E28" s="50"/>
    </row>
    <row r="29" spans="1:5" ht="12.75" customHeight="1" x14ac:dyDescent="0.25">
      <c r="A29" s="51" t="s">
        <v>153</v>
      </c>
      <c r="B29" s="52" t="s">
        <v>55</v>
      </c>
      <c r="C29" s="53"/>
      <c r="D29" s="53">
        <v>8320.1</v>
      </c>
      <c r="E29" s="50"/>
    </row>
    <row r="30" spans="1:5" ht="12.75" customHeight="1" x14ac:dyDescent="0.25">
      <c r="A30" s="43" t="s">
        <v>95</v>
      </c>
      <c r="B30" s="44" t="s">
        <v>94</v>
      </c>
      <c r="C30" s="45">
        <f>C31+C36+C57+C60</f>
        <v>302000</v>
      </c>
      <c r="D30" s="45">
        <f>D31+D36+D57+D60</f>
        <v>81827.81</v>
      </c>
      <c r="E30" s="46">
        <f>D30/C30*100</f>
        <v>27.095301324503314</v>
      </c>
    </row>
    <row r="31" spans="1:5" ht="12.75" customHeight="1" x14ac:dyDescent="0.25">
      <c r="A31" s="55">
        <v>31</v>
      </c>
      <c r="B31" s="56" t="s">
        <v>22</v>
      </c>
      <c r="C31" s="57">
        <v>158000</v>
      </c>
      <c r="D31" s="57">
        <f>SUM(D32:D35)</f>
        <v>15094.6</v>
      </c>
      <c r="E31" s="58">
        <f>D31/C31*100</f>
        <v>9.5535443037974694</v>
      </c>
    </row>
    <row r="32" spans="1:5" ht="12.75" customHeight="1" x14ac:dyDescent="0.25">
      <c r="A32" s="59">
        <v>3111</v>
      </c>
      <c r="B32" s="60" t="s">
        <v>23</v>
      </c>
      <c r="C32" s="61"/>
      <c r="D32" s="61"/>
      <c r="E32" s="58"/>
    </row>
    <row r="33" spans="1:5" ht="12.75" customHeight="1" x14ac:dyDescent="0.25">
      <c r="A33" s="59" t="s">
        <v>24</v>
      </c>
      <c r="B33" s="60" t="s">
        <v>155</v>
      </c>
      <c r="C33" s="61"/>
      <c r="D33" s="61">
        <v>12941.56</v>
      </c>
      <c r="E33" s="58"/>
    </row>
    <row r="34" spans="1:5" ht="12.75" customHeight="1" x14ac:dyDescent="0.25">
      <c r="A34" s="59" t="s">
        <v>27</v>
      </c>
      <c r="B34" s="60" t="s">
        <v>26</v>
      </c>
      <c r="C34" s="61"/>
      <c r="D34" s="61">
        <v>195.79</v>
      </c>
      <c r="E34" s="58"/>
    </row>
    <row r="35" spans="1:5" ht="12.75" customHeight="1" x14ac:dyDescent="0.25">
      <c r="A35" s="51">
        <v>3132</v>
      </c>
      <c r="B35" s="52" t="s">
        <v>28</v>
      </c>
      <c r="C35" s="53"/>
      <c r="D35" s="53">
        <v>1957.25</v>
      </c>
      <c r="E35" s="58"/>
    </row>
    <row r="36" spans="1:5" ht="12.75" customHeight="1" x14ac:dyDescent="0.25">
      <c r="A36" s="55">
        <v>32</v>
      </c>
      <c r="B36" s="56" t="s">
        <v>30</v>
      </c>
      <c r="C36" s="57">
        <v>120000</v>
      </c>
      <c r="D36" s="57">
        <f>SUM(D37:D56)</f>
        <v>57176.36</v>
      </c>
      <c r="E36" s="58">
        <f>D36/C36*100</f>
        <v>47.646966666666671</v>
      </c>
    </row>
    <row r="37" spans="1:5" ht="12.75" customHeight="1" x14ac:dyDescent="0.25">
      <c r="A37" s="59" t="s">
        <v>33</v>
      </c>
      <c r="B37" s="52" t="s">
        <v>34</v>
      </c>
      <c r="C37" s="61"/>
      <c r="D37" s="61">
        <v>106.44</v>
      </c>
      <c r="E37" s="62"/>
    </row>
    <row r="38" spans="1:5" ht="12.75" customHeight="1" x14ac:dyDescent="0.25">
      <c r="A38" s="59" t="s">
        <v>35</v>
      </c>
      <c r="B38" s="52" t="s">
        <v>156</v>
      </c>
      <c r="C38" s="61"/>
      <c r="D38" s="61">
        <v>1505</v>
      </c>
      <c r="E38" s="62"/>
    </row>
    <row r="39" spans="1:5" ht="12.75" customHeight="1" x14ac:dyDescent="0.25">
      <c r="A39" s="59" t="s">
        <v>37</v>
      </c>
      <c r="B39" s="60" t="s">
        <v>38</v>
      </c>
      <c r="C39" s="61"/>
      <c r="D39" s="53"/>
      <c r="E39" s="58"/>
    </row>
    <row r="40" spans="1:5" ht="12.75" customHeight="1" x14ac:dyDescent="0.25">
      <c r="A40" s="59" t="s">
        <v>41</v>
      </c>
      <c r="B40" s="60" t="s">
        <v>42</v>
      </c>
      <c r="C40" s="61"/>
      <c r="D40" s="53"/>
      <c r="E40" s="58"/>
    </row>
    <row r="41" spans="1:5" ht="12.75" customHeight="1" x14ac:dyDescent="0.25">
      <c r="A41" s="59" t="s">
        <v>37</v>
      </c>
      <c r="B41" s="60" t="s">
        <v>38</v>
      </c>
      <c r="C41" s="61"/>
      <c r="D41" s="53">
        <v>895.66</v>
      </c>
      <c r="E41" s="58"/>
    </row>
    <row r="42" spans="1:5" ht="12.75" customHeight="1" x14ac:dyDescent="0.25">
      <c r="A42" s="59" t="s">
        <v>41</v>
      </c>
      <c r="B42" s="60" t="s">
        <v>42</v>
      </c>
      <c r="C42" s="61"/>
      <c r="D42" s="53">
        <v>5002.8599999999997</v>
      </c>
      <c r="E42" s="58"/>
    </row>
    <row r="43" spans="1:5" ht="12.75" customHeight="1" x14ac:dyDescent="0.25">
      <c r="A43" s="59" t="s">
        <v>45</v>
      </c>
      <c r="B43" s="60" t="s">
        <v>46</v>
      </c>
      <c r="C43" s="61"/>
      <c r="D43" s="53">
        <v>8556.25</v>
      </c>
      <c r="E43" s="58"/>
    </row>
    <row r="44" spans="1:5" ht="12.75" customHeight="1" x14ac:dyDescent="0.25">
      <c r="A44" s="59" t="s">
        <v>48</v>
      </c>
      <c r="B44" s="52" t="s">
        <v>49</v>
      </c>
      <c r="C44" s="61"/>
      <c r="D44" s="53">
        <v>1149.3900000000001</v>
      </c>
      <c r="E44" s="58"/>
    </row>
    <row r="45" spans="1:5" ht="12.75" customHeight="1" x14ac:dyDescent="0.25">
      <c r="A45" s="59" t="s">
        <v>50</v>
      </c>
      <c r="B45" s="52" t="s">
        <v>51</v>
      </c>
      <c r="C45" s="61"/>
      <c r="D45" s="53">
        <v>473.25</v>
      </c>
      <c r="E45" s="58"/>
    </row>
    <row r="46" spans="1:5" ht="12.75" customHeight="1" x14ac:dyDescent="0.25">
      <c r="A46" s="59" t="s">
        <v>157</v>
      </c>
      <c r="B46" s="52" t="s">
        <v>52</v>
      </c>
      <c r="C46" s="61"/>
      <c r="D46" s="53">
        <v>121.44</v>
      </c>
      <c r="E46" s="58"/>
    </row>
    <row r="47" spans="1:5" ht="12.75" customHeight="1" x14ac:dyDescent="0.25">
      <c r="A47" s="59" t="s">
        <v>153</v>
      </c>
      <c r="B47" s="52" t="s">
        <v>55</v>
      </c>
      <c r="C47" s="61"/>
      <c r="D47" s="53">
        <v>800</v>
      </c>
      <c r="E47" s="58"/>
    </row>
    <row r="48" spans="1:5" ht="12.75" customHeight="1" x14ac:dyDescent="0.25">
      <c r="A48" s="59" t="s">
        <v>154</v>
      </c>
      <c r="B48" s="52" t="s">
        <v>57</v>
      </c>
      <c r="C48" s="61"/>
      <c r="D48" s="53">
        <v>11752.15</v>
      </c>
      <c r="E48" s="58"/>
    </row>
    <row r="49" spans="1:5" ht="12.75" customHeight="1" x14ac:dyDescent="0.25">
      <c r="A49" s="59" t="s">
        <v>60</v>
      </c>
      <c r="B49" s="52" t="s">
        <v>61</v>
      </c>
      <c r="C49" s="61"/>
      <c r="D49" s="53">
        <v>824.8</v>
      </c>
      <c r="E49" s="58"/>
    </row>
    <row r="50" spans="1:5" ht="12.75" customHeight="1" x14ac:dyDescent="0.25">
      <c r="A50" s="59" t="s">
        <v>158</v>
      </c>
      <c r="B50" s="52" t="s">
        <v>63</v>
      </c>
      <c r="C50" s="61"/>
      <c r="D50" s="53">
        <v>2589.64</v>
      </c>
      <c r="E50" s="58"/>
    </row>
    <row r="51" spans="1:5" ht="12.75" customHeight="1" x14ac:dyDescent="0.25">
      <c r="A51" s="59" t="s">
        <v>159</v>
      </c>
      <c r="B51" s="52" t="s">
        <v>65</v>
      </c>
      <c r="C51" s="61"/>
      <c r="D51" s="53">
        <v>12466.95</v>
      </c>
      <c r="E51" s="58"/>
    </row>
    <row r="52" spans="1:5" ht="12.75" customHeight="1" x14ac:dyDescent="0.25">
      <c r="A52" s="59" t="s">
        <v>160</v>
      </c>
      <c r="B52" s="52" t="s">
        <v>66</v>
      </c>
      <c r="C52" s="61"/>
      <c r="D52" s="53"/>
      <c r="E52" s="58"/>
    </row>
    <row r="53" spans="1:5" ht="12.75" customHeight="1" x14ac:dyDescent="0.25">
      <c r="A53" s="59" t="s">
        <v>161</v>
      </c>
      <c r="B53" s="52" t="s">
        <v>69</v>
      </c>
      <c r="C53" s="61"/>
      <c r="D53" s="53">
        <v>2955.6</v>
      </c>
      <c r="E53" s="58"/>
    </row>
    <row r="54" spans="1:5" ht="12.75" customHeight="1" x14ac:dyDescent="0.25">
      <c r="A54" s="59" t="s">
        <v>162</v>
      </c>
      <c r="B54" s="52" t="s">
        <v>70</v>
      </c>
      <c r="C54" s="61"/>
      <c r="D54" s="53">
        <v>4660.68</v>
      </c>
      <c r="E54" s="58"/>
    </row>
    <row r="55" spans="1:5" ht="12.75" customHeight="1" x14ac:dyDescent="0.25">
      <c r="A55" s="59" t="s">
        <v>163</v>
      </c>
      <c r="B55" s="52" t="s">
        <v>71</v>
      </c>
      <c r="C55" s="61"/>
      <c r="D55" s="53">
        <v>1210.26</v>
      </c>
      <c r="E55" s="58"/>
    </row>
    <row r="56" spans="1:5" ht="12.75" customHeight="1" x14ac:dyDescent="0.25">
      <c r="A56" s="59" t="s">
        <v>164</v>
      </c>
      <c r="B56" s="52" t="s">
        <v>64</v>
      </c>
      <c r="C56" s="61"/>
      <c r="D56" s="53">
        <v>2105.9899999999998</v>
      </c>
      <c r="E56" s="58"/>
    </row>
    <row r="57" spans="1:5" ht="12.75" customHeight="1" x14ac:dyDescent="0.25">
      <c r="A57" s="55" t="s">
        <v>165</v>
      </c>
      <c r="B57" s="48" t="s">
        <v>72</v>
      </c>
      <c r="C57" s="54">
        <v>20000</v>
      </c>
      <c r="D57" s="54">
        <f>D58+D59</f>
        <v>5945.34</v>
      </c>
      <c r="E57" s="58">
        <f>D57/C57*100</f>
        <v>29.726700000000001</v>
      </c>
    </row>
    <row r="58" spans="1:5" ht="12.75" customHeight="1" x14ac:dyDescent="0.25">
      <c r="A58" s="59" t="s">
        <v>73</v>
      </c>
      <c r="B58" s="52" t="s">
        <v>74</v>
      </c>
      <c r="C58" s="61"/>
      <c r="D58" s="53">
        <v>5167.24</v>
      </c>
      <c r="E58" s="58"/>
    </row>
    <row r="59" spans="1:5" ht="12.75" customHeight="1" x14ac:dyDescent="0.25">
      <c r="A59" s="59" t="s">
        <v>75</v>
      </c>
      <c r="B59" s="52" t="s">
        <v>166</v>
      </c>
      <c r="C59" s="61"/>
      <c r="D59" s="53">
        <v>778.1</v>
      </c>
      <c r="E59" s="58"/>
    </row>
    <row r="60" spans="1:5" ht="12.75" customHeight="1" x14ac:dyDescent="0.25">
      <c r="A60" s="55" t="s">
        <v>76</v>
      </c>
      <c r="B60" s="48" t="s">
        <v>167</v>
      </c>
      <c r="C60" s="57">
        <v>4000</v>
      </c>
      <c r="D60" s="54">
        <f>D61</f>
        <v>3611.51</v>
      </c>
      <c r="E60" s="58">
        <f>D60/C60*100</f>
        <v>90.287750000000003</v>
      </c>
    </row>
    <row r="61" spans="1:5" ht="12.75" customHeight="1" x14ac:dyDescent="0.25">
      <c r="A61" s="59" t="s">
        <v>168</v>
      </c>
      <c r="B61" s="52" t="s">
        <v>169</v>
      </c>
      <c r="C61" s="61"/>
      <c r="D61" s="53">
        <v>3611.51</v>
      </c>
      <c r="E61" s="58"/>
    </row>
    <row r="62" spans="1:5" ht="12.75" customHeight="1" x14ac:dyDescent="0.25">
      <c r="A62" s="43" t="s">
        <v>117</v>
      </c>
      <c r="B62" s="44" t="s">
        <v>98</v>
      </c>
      <c r="C62" s="63">
        <f>C63+C69+C100</f>
        <v>30739000</v>
      </c>
      <c r="D62" s="63">
        <f>D63+D69</f>
        <v>14095354.610000001</v>
      </c>
      <c r="E62" s="46">
        <f>D62/C62*100</f>
        <v>45.85495497576369</v>
      </c>
    </row>
    <row r="63" spans="1:5" ht="12.75" customHeight="1" x14ac:dyDescent="0.25">
      <c r="A63" s="47">
        <v>31</v>
      </c>
      <c r="B63" s="48" t="s">
        <v>22</v>
      </c>
      <c r="C63" s="54">
        <v>27457019</v>
      </c>
      <c r="D63" s="54">
        <f>SUM(D64:D68)</f>
        <v>12980405.23</v>
      </c>
      <c r="E63" s="58">
        <f>D63/C63*100</f>
        <v>47.27536237637451</v>
      </c>
    </row>
    <row r="64" spans="1:5" ht="12.75" customHeight="1" x14ac:dyDescent="0.25">
      <c r="A64" s="51" t="s">
        <v>170</v>
      </c>
      <c r="B64" s="60" t="s">
        <v>23</v>
      </c>
      <c r="C64" s="53"/>
      <c r="D64" s="53">
        <v>10360229.720000001</v>
      </c>
      <c r="E64" s="58"/>
    </row>
    <row r="65" spans="1:5" ht="12.75" customHeight="1" x14ac:dyDescent="0.25">
      <c r="A65" s="51" t="s">
        <v>24</v>
      </c>
      <c r="B65" s="60" t="s">
        <v>155</v>
      </c>
      <c r="C65" s="53"/>
      <c r="D65" s="53">
        <v>716363.34</v>
      </c>
      <c r="E65" s="58"/>
    </row>
    <row r="66" spans="1:5" ht="12.75" customHeight="1" x14ac:dyDescent="0.25">
      <c r="A66" s="51" t="s">
        <v>25</v>
      </c>
      <c r="B66" s="52" t="s">
        <v>171</v>
      </c>
      <c r="C66" s="53"/>
      <c r="D66" s="53"/>
      <c r="E66" s="58"/>
    </row>
    <row r="67" spans="1:5" ht="12.75" customHeight="1" x14ac:dyDescent="0.25">
      <c r="A67" s="51" t="s">
        <v>27</v>
      </c>
      <c r="B67" s="52" t="s">
        <v>26</v>
      </c>
      <c r="C67" s="53"/>
      <c r="D67" s="53">
        <v>256565.81</v>
      </c>
      <c r="E67" s="58"/>
    </row>
    <row r="68" spans="1:5" ht="12.75" customHeight="1" x14ac:dyDescent="0.25">
      <c r="A68" s="51" t="s">
        <v>172</v>
      </c>
      <c r="B68" s="52" t="s">
        <v>28</v>
      </c>
      <c r="C68" s="53"/>
      <c r="D68" s="53">
        <v>1647246.36</v>
      </c>
      <c r="E68" s="58"/>
    </row>
    <row r="69" spans="1:5" ht="12.75" customHeight="1" x14ac:dyDescent="0.25">
      <c r="A69" s="47">
        <v>32</v>
      </c>
      <c r="B69" s="48" t="s">
        <v>30</v>
      </c>
      <c r="C69" s="54">
        <v>3281981</v>
      </c>
      <c r="D69" s="54">
        <f>SUM(D70:D95)</f>
        <v>1114949.3800000001</v>
      </c>
      <c r="E69" s="58">
        <f>D69/C69*100</f>
        <v>33.971841397009925</v>
      </c>
    </row>
    <row r="70" spans="1:5" ht="12.75" customHeight="1" x14ac:dyDescent="0.25">
      <c r="A70" s="51" t="s">
        <v>31</v>
      </c>
      <c r="B70" s="52" t="s">
        <v>32</v>
      </c>
      <c r="C70" s="53"/>
      <c r="D70" s="53">
        <v>40548.239999999998</v>
      </c>
      <c r="E70" s="58"/>
    </row>
    <row r="71" spans="1:5" ht="12.75" customHeight="1" x14ac:dyDescent="0.25">
      <c r="A71" s="51" t="s">
        <v>33</v>
      </c>
      <c r="B71" s="52" t="s">
        <v>34</v>
      </c>
      <c r="C71" s="53"/>
      <c r="D71" s="53">
        <v>230794.26</v>
      </c>
      <c r="E71" s="58"/>
    </row>
    <row r="72" spans="1:5" ht="12.75" customHeight="1" x14ac:dyDescent="0.25">
      <c r="A72" s="51" t="s">
        <v>35</v>
      </c>
      <c r="B72" s="52" t="s">
        <v>156</v>
      </c>
      <c r="C72" s="53"/>
      <c r="D72" s="53"/>
      <c r="E72" s="58"/>
    </row>
    <row r="73" spans="1:5" ht="12.75" customHeight="1" x14ac:dyDescent="0.25">
      <c r="A73" s="51" t="s">
        <v>37</v>
      </c>
      <c r="B73" s="52" t="s">
        <v>38</v>
      </c>
      <c r="C73" s="53"/>
      <c r="D73" s="53">
        <v>31951.040000000001</v>
      </c>
      <c r="E73" s="58"/>
    </row>
    <row r="74" spans="1:5" ht="12.75" customHeight="1" x14ac:dyDescent="0.25">
      <c r="A74" s="51" t="s">
        <v>39</v>
      </c>
      <c r="B74" s="52" t="s">
        <v>40</v>
      </c>
      <c r="C74" s="53"/>
      <c r="D74" s="53"/>
      <c r="E74" s="58"/>
    </row>
    <row r="75" spans="1:5" ht="12.75" customHeight="1" x14ac:dyDescent="0.25">
      <c r="A75" s="51" t="s">
        <v>41</v>
      </c>
      <c r="B75" s="52" t="s">
        <v>42</v>
      </c>
      <c r="C75" s="53"/>
      <c r="D75" s="53">
        <v>379756.46</v>
      </c>
      <c r="E75" s="58"/>
    </row>
    <row r="76" spans="1:5" ht="12.75" customHeight="1" x14ac:dyDescent="0.25">
      <c r="A76" s="51" t="s">
        <v>43</v>
      </c>
      <c r="B76" s="52" t="s">
        <v>44</v>
      </c>
      <c r="C76" s="53"/>
      <c r="D76" s="53">
        <v>4207.9399999999996</v>
      </c>
      <c r="E76" s="58"/>
    </row>
    <row r="77" spans="1:5" ht="12.75" customHeight="1" x14ac:dyDescent="0.25">
      <c r="A77" s="51" t="s">
        <v>45</v>
      </c>
      <c r="B77" s="52" t="s">
        <v>46</v>
      </c>
      <c r="C77" s="53"/>
      <c r="D77" s="53">
        <v>45372.67</v>
      </c>
      <c r="E77" s="58"/>
    </row>
    <row r="78" spans="1:5" ht="12.75" customHeight="1" x14ac:dyDescent="0.25">
      <c r="A78" s="51" t="s">
        <v>173</v>
      </c>
      <c r="B78" s="52" t="s">
        <v>47</v>
      </c>
      <c r="C78" s="53"/>
      <c r="D78" s="53"/>
      <c r="E78" s="58"/>
    </row>
    <row r="79" spans="1:5" ht="12.75" customHeight="1" x14ac:dyDescent="0.25">
      <c r="A79" s="51" t="s">
        <v>48</v>
      </c>
      <c r="B79" s="52" t="s">
        <v>49</v>
      </c>
      <c r="C79" s="53"/>
      <c r="D79" s="53">
        <v>29649.03</v>
      </c>
      <c r="E79" s="58"/>
    </row>
    <row r="80" spans="1:5" ht="12.75" customHeight="1" x14ac:dyDescent="0.25">
      <c r="A80" s="51" t="s">
        <v>50</v>
      </c>
      <c r="B80" s="52" t="s">
        <v>51</v>
      </c>
      <c r="C80" s="53"/>
      <c r="D80" s="53"/>
      <c r="E80" s="58"/>
    </row>
    <row r="81" spans="1:5" ht="12.75" customHeight="1" x14ac:dyDescent="0.25">
      <c r="A81" s="51" t="s">
        <v>157</v>
      </c>
      <c r="B81" s="52" t="s">
        <v>52</v>
      </c>
      <c r="C81" s="53"/>
      <c r="D81" s="53">
        <v>1146.05</v>
      </c>
      <c r="E81" s="58"/>
    </row>
    <row r="82" spans="1:5" ht="12.75" customHeight="1" x14ac:dyDescent="0.25">
      <c r="A82" s="51" t="s">
        <v>53</v>
      </c>
      <c r="B82" s="52" t="s">
        <v>54</v>
      </c>
      <c r="C82" s="53"/>
      <c r="D82" s="53">
        <v>34934.17</v>
      </c>
      <c r="E82" s="58"/>
    </row>
    <row r="83" spans="1:5" ht="12.75" customHeight="1" x14ac:dyDescent="0.25">
      <c r="A83" s="51" t="s">
        <v>153</v>
      </c>
      <c r="B83" s="52" t="s">
        <v>55</v>
      </c>
      <c r="C83" s="53"/>
      <c r="D83" s="53">
        <v>20567.02</v>
      </c>
      <c r="E83" s="58"/>
    </row>
    <row r="84" spans="1:5" ht="12.75" customHeight="1" x14ac:dyDescent="0.25">
      <c r="A84" s="51" t="s">
        <v>174</v>
      </c>
      <c r="B84" s="52" t="s">
        <v>56</v>
      </c>
      <c r="C84" s="53"/>
      <c r="D84" s="53">
        <v>4973.01</v>
      </c>
      <c r="E84" s="58"/>
    </row>
    <row r="85" spans="1:5" ht="12.75" customHeight="1" x14ac:dyDescent="0.25">
      <c r="A85" s="51" t="s">
        <v>154</v>
      </c>
      <c r="B85" s="52" t="s">
        <v>57</v>
      </c>
      <c r="C85" s="53"/>
      <c r="D85" s="53">
        <v>80135.53</v>
      </c>
      <c r="E85" s="58"/>
    </row>
    <row r="86" spans="1:5" ht="12.75" customHeight="1" x14ac:dyDescent="0.25">
      <c r="A86" s="51" t="s">
        <v>58</v>
      </c>
      <c r="B86" s="52" t="s">
        <v>59</v>
      </c>
      <c r="C86" s="53"/>
      <c r="D86" s="53">
        <v>1966.77</v>
      </c>
      <c r="E86" s="58"/>
    </row>
    <row r="87" spans="1:5" ht="12.75" customHeight="1" x14ac:dyDescent="0.25">
      <c r="A87" s="51" t="s">
        <v>60</v>
      </c>
      <c r="B87" s="52" t="s">
        <v>61</v>
      </c>
      <c r="C87" s="53"/>
      <c r="D87" s="53">
        <v>30573.83</v>
      </c>
      <c r="E87" s="58"/>
    </row>
    <row r="88" spans="1:5" ht="12.75" customHeight="1" x14ac:dyDescent="0.25">
      <c r="A88" s="51" t="s">
        <v>175</v>
      </c>
      <c r="B88" s="52" t="s">
        <v>62</v>
      </c>
      <c r="C88" s="53"/>
      <c r="D88" s="53"/>
      <c r="E88" s="58"/>
    </row>
    <row r="89" spans="1:5" ht="12.75" customHeight="1" x14ac:dyDescent="0.25">
      <c r="A89" s="51" t="s">
        <v>158</v>
      </c>
      <c r="B89" s="52" t="s">
        <v>63</v>
      </c>
      <c r="C89" s="53"/>
      <c r="D89" s="53">
        <v>127223.94</v>
      </c>
      <c r="E89" s="58"/>
    </row>
    <row r="90" spans="1:5" ht="12.75" customHeight="1" x14ac:dyDescent="0.25">
      <c r="A90" s="51" t="s">
        <v>159</v>
      </c>
      <c r="B90" s="52" t="s">
        <v>176</v>
      </c>
      <c r="C90" s="53"/>
      <c r="D90" s="53"/>
      <c r="E90" s="58"/>
    </row>
    <row r="91" spans="1:5" ht="12.75" customHeight="1" x14ac:dyDescent="0.25">
      <c r="A91" s="51" t="s">
        <v>160</v>
      </c>
      <c r="B91" s="52" t="s">
        <v>66</v>
      </c>
      <c r="C91" s="53"/>
      <c r="D91" s="53">
        <v>51149.42</v>
      </c>
      <c r="E91" s="58"/>
    </row>
    <row r="92" spans="1:5" ht="12.75" customHeight="1" x14ac:dyDescent="0.25">
      <c r="A92" s="51" t="s">
        <v>67</v>
      </c>
      <c r="B92" s="52" t="s">
        <v>68</v>
      </c>
      <c r="C92" s="53"/>
      <c r="D92" s="53"/>
      <c r="E92" s="58"/>
    </row>
    <row r="93" spans="1:5" ht="12.75" customHeight="1" x14ac:dyDescent="0.25">
      <c r="A93" s="51" t="s">
        <v>161</v>
      </c>
      <c r="B93" s="52" t="s">
        <v>69</v>
      </c>
      <c r="C93" s="53"/>
      <c r="D93" s="53"/>
      <c r="E93" s="58"/>
    </row>
    <row r="94" spans="1:5" ht="12.75" customHeight="1" x14ac:dyDescent="0.25">
      <c r="A94" s="51">
        <v>3295</v>
      </c>
      <c r="B94" s="52" t="s">
        <v>70</v>
      </c>
      <c r="C94" s="53"/>
      <c r="D94" s="53"/>
      <c r="E94" s="58" t="e">
        <f t="shared" ref="E94:E123" si="1">D94/C94</f>
        <v>#DIV/0!</v>
      </c>
    </row>
    <row r="95" spans="1:5" ht="12.75" customHeight="1" x14ac:dyDescent="0.25">
      <c r="A95" s="51" t="s">
        <v>164</v>
      </c>
      <c r="B95" s="52" t="s">
        <v>64</v>
      </c>
      <c r="C95" s="53"/>
      <c r="D95" s="53"/>
      <c r="E95" s="58" t="e">
        <f t="shared" si="1"/>
        <v>#DIV/0!</v>
      </c>
    </row>
    <row r="96" spans="1:5" ht="12.75" customHeight="1" x14ac:dyDescent="0.25">
      <c r="A96" s="64" t="s">
        <v>118</v>
      </c>
      <c r="B96" s="65" t="s">
        <v>143</v>
      </c>
      <c r="C96" s="66">
        <f>C97</f>
        <v>0</v>
      </c>
      <c r="D96" s="66">
        <f>D98+D99</f>
        <v>0</v>
      </c>
      <c r="E96" s="67" t="e">
        <f t="shared" si="1"/>
        <v>#DIV/0!</v>
      </c>
    </row>
    <row r="97" spans="1:5" ht="12.75" customHeight="1" x14ac:dyDescent="0.25">
      <c r="A97" s="47" t="s">
        <v>177</v>
      </c>
      <c r="B97" s="48" t="s">
        <v>22</v>
      </c>
      <c r="C97" s="54"/>
      <c r="D97" s="54">
        <f>SUM(D98:D99)</f>
        <v>0</v>
      </c>
      <c r="E97" s="50" t="e">
        <f t="shared" si="1"/>
        <v>#DIV/0!</v>
      </c>
    </row>
    <row r="98" spans="1:5" ht="12.75" customHeight="1" x14ac:dyDescent="0.25">
      <c r="A98" s="51" t="s">
        <v>170</v>
      </c>
      <c r="B98" s="52" t="s">
        <v>23</v>
      </c>
      <c r="C98" s="53"/>
      <c r="D98" s="53"/>
      <c r="E98" s="58" t="e">
        <f t="shared" si="1"/>
        <v>#DIV/0!</v>
      </c>
    </row>
    <row r="99" spans="1:5" ht="12.75" customHeight="1" x14ac:dyDescent="0.25">
      <c r="A99" s="51" t="s">
        <v>172</v>
      </c>
      <c r="B99" s="52" t="s">
        <v>28</v>
      </c>
      <c r="C99" s="53"/>
      <c r="D99" s="53"/>
      <c r="E99" s="58" t="e">
        <f t="shared" si="1"/>
        <v>#DIV/0!</v>
      </c>
    </row>
    <row r="100" spans="1:5" ht="12.75" customHeight="1" x14ac:dyDescent="0.25">
      <c r="A100" s="47" t="s">
        <v>165</v>
      </c>
      <c r="B100" s="48" t="s">
        <v>72</v>
      </c>
      <c r="C100" s="54">
        <v>0</v>
      </c>
      <c r="D100" s="53"/>
      <c r="E100" s="58" t="e">
        <f t="shared" si="1"/>
        <v>#DIV/0!</v>
      </c>
    </row>
    <row r="101" spans="1:5" ht="12.75" customHeight="1" x14ac:dyDescent="0.25">
      <c r="A101" s="51"/>
      <c r="B101" s="52"/>
      <c r="C101" s="53"/>
      <c r="D101" s="53"/>
      <c r="E101" s="58" t="e">
        <f t="shared" si="1"/>
        <v>#DIV/0!</v>
      </c>
    </row>
    <row r="102" spans="1:5" ht="12.75" customHeight="1" x14ac:dyDescent="0.25">
      <c r="A102" s="51"/>
      <c r="B102" s="52"/>
      <c r="C102" s="53"/>
      <c r="D102" s="53"/>
      <c r="E102" s="58" t="e">
        <f t="shared" si="1"/>
        <v>#DIV/0!</v>
      </c>
    </row>
    <row r="103" spans="1:5" ht="12.75" customHeight="1" x14ac:dyDescent="0.25">
      <c r="A103" s="64" t="s">
        <v>178</v>
      </c>
      <c r="B103" s="68" t="s">
        <v>179</v>
      </c>
      <c r="C103" s="66">
        <f>C104+C109+C117</f>
        <v>54019</v>
      </c>
      <c r="D103" s="66">
        <f>D104+D109+D117</f>
        <v>6686.8</v>
      </c>
      <c r="E103" s="46">
        <f>D103/C103*100</f>
        <v>12.378607526981247</v>
      </c>
    </row>
    <row r="104" spans="1:5" ht="12.75" customHeight="1" x14ac:dyDescent="0.25">
      <c r="A104" s="47">
        <v>31</v>
      </c>
      <c r="B104" s="48" t="s">
        <v>22</v>
      </c>
      <c r="C104" s="54">
        <v>41000</v>
      </c>
      <c r="D104" s="54">
        <f>SUM(D105:D108)</f>
        <v>1032.5999999999999</v>
      </c>
      <c r="E104" s="50">
        <f>D104/C104*100</f>
        <v>2.5185365853658532</v>
      </c>
    </row>
    <row r="105" spans="1:5" ht="12.75" customHeight="1" x14ac:dyDescent="0.25">
      <c r="A105" s="51" t="s">
        <v>170</v>
      </c>
      <c r="B105" s="60" t="s">
        <v>23</v>
      </c>
      <c r="C105" s="53"/>
      <c r="D105" s="69">
        <v>939.93</v>
      </c>
      <c r="E105" s="50"/>
    </row>
    <row r="106" spans="1:5" ht="12.75" customHeight="1" x14ac:dyDescent="0.25">
      <c r="A106" s="51" t="s">
        <v>25</v>
      </c>
      <c r="B106" s="60" t="s">
        <v>171</v>
      </c>
      <c r="C106" s="53"/>
      <c r="D106" s="69"/>
      <c r="E106" s="50"/>
    </row>
    <row r="107" spans="1:5" ht="12.75" customHeight="1" x14ac:dyDescent="0.25">
      <c r="A107" s="51" t="s">
        <v>172</v>
      </c>
      <c r="B107" s="52" t="s">
        <v>28</v>
      </c>
      <c r="C107" s="53"/>
      <c r="D107" s="53">
        <v>88.25</v>
      </c>
      <c r="E107" s="50"/>
    </row>
    <row r="108" spans="1:5" ht="12.75" customHeight="1" x14ac:dyDescent="0.25">
      <c r="A108" s="51" t="s">
        <v>180</v>
      </c>
      <c r="B108" s="52" t="s">
        <v>29</v>
      </c>
      <c r="C108" s="53"/>
      <c r="D108" s="53">
        <v>4.42</v>
      </c>
      <c r="E108" s="50"/>
    </row>
    <row r="109" spans="1:5" ht="12.75" customHeight="1" x14ac:dyDescent="0.25">
      <c r="A109" s="47">
        <v>32</v>
      </c>
      <c r="B109" s="48" t="s">
        <v>30</v>
      </c>
      <c r="C109" s="54">
        <v>8019</v>
      </c>
      <c r="D109" s="54">
        <f>SUM(D110:D115)</f>
        <v>5154.34</v>
      </c>
      <c r="E109" s="50">
        <f>D109/C109*100</f>
        <v>64.276593091407904</v>
      </c>
    </row>
    <row r="110" spans="1:5" ht="12.75" customHeight="1" x14ac:dyDescent="0.25">
      <c r="A110" s="51" t="s">
        <v>33</v>
      </c>
      <c r="B110" s="52" t="s">
        <v>34</v>
      </c>
      <c r="C110" s="70"/>
      <c r="D110" s="70"/>
      <c r="E110" s="50" t="e">
        <f t="shared" si="1"/>
        <v>#DIV/0!</v>
      </c>
    </row>
    <row r="111" spans="1:5" ht="12.75" customHeight="1" x14ac:dyDescent="0.25">
      <c r="A111" s="51" t="s">
        <v>154</v>
      </c>
      <c r="B111" s="52" t="s">
        <v>57</v>
      </c>
      <c r="C111" s="70"/>
      <c r="D111" s="70"/>
      <c r="E111" s="50" t="e">
        <f t="shared" si="1"/>
        <v>#DIV/0!</v>
      </c>
    </row>
    <row r="112" spans="1:5" ht="12.75" customHeight="1" x14ac:dyDescent="0.25">
      <c r="A112" s="51" t="s">
        <v>45</v>
      </c>
      <c r="B112" s="52" t="s">
        <v>181</v>
      </c>
      <c r="C112" s="70"/>
      <c r="D112" s="70">
        <v>3252.5</v>
      </c>
      <c r="E112" s="50"/>
    </row>
    <row r="113" spans="1:5" ht="12.75" customHeight="1" x14ac:dyDescent="0.25">
      <c r="A113" s="51" t="s">
        <v>162</v>
      </c>
      <c r="B113" s="52" t="s">
        <v>70</v>
      </c>
      <c r="C113" s="53"/>
      <c r="D113" s="53">
        <v>34.119999999999997</v>
      </c>
      <c r="E113" s="50"/>
    </row>
    <row r="114" spans="1:5" ht="12.75" customHeight="1" x14ac:dyDescent="0.25">
      <c r="A114" s="51" t="s">
        <v>163</v>
      </c>
      <c r="B114" s="52" t="s">
        <v>71</v>
      </c>
      <c r="C114" s="53"/>
      <c r="D114" s="53">
        <v>1867.72</v>
      </c>
      <c r="E114" s="50"/>
    </row>
    <row r="115" spans="1:5" ht="12.75" customHeight="1" x14ac:dyDescent="0.25">
      <c r="A115" s="51" t="s">
        <v>164</v>
      </c>
      <c r="B115" s="52" t="s">
        <v>64</v>
      </c>
      <c r="C115" s="53"/>
      <c r="D115" s="53"/>
      <c r="E115" s="50"/>
    </row>
    <row r="116" spans="1:5" ht="12.75" customHeight="1" x14ac:dyDescent="0.25">
      <c r="A116" s="51" t="s">
        <v>154</v>
      </c>
      <c r="B116" s="52" t="s">
        <v>57</v>
      </c>
      <c r="C116" s="53"/>
      <c r="D116" s="53"/>
      <c r="E116" s="50"/>
    </row>
    <row r="117" spans="1:5" ht="12.75" customHeight="1" x14ac:dyDescent="0.25">
      <c r="A117" s="47">
        <v>34</v>
      </c>
      <c r="B117" s="48" t="s">
        <v>72</v>
      </c>
      <c r="C117" s="54">
        <v>5000</v>
      </c>
      <c r="D117" s="54">
        <f>SUM(D118)</f>
        <v>499.86</v>
      </c>
      <c r="E117" s="50">
        <f>D117/C117*100</f>
        <v>9.9972000000000012</v>
      </c>
    </row>
    <row r="118" spans="1:5" ht="12.75" customHeight="1" x14ac:dyDescent="0.25">
      <c r="A118" s="51" t="s">
        <v>75</v>
      </c>
      <c r="B118" s="52" t="s">
        <v>166</v>
      </c>
      <c r="C118" s="53"/>
      <c r="D118" s="53">
        <v>499.86</v>
      </c>
      <c r="E118" s="50"/>
    </row>
    <row r="119" spans="1:5" ht="12.75" customHeight="1" x14ac:dyDescent="0.25">
      <c r="A119" s="64" t="s">
        <v>121</v>
      </c>
      <c r="B119" s="68" t="s">
        <v>147</v>
      </c>
      <c r="C119" s="66">
        <f t="shared" ref="C119" si="2">C120</f>
        <v>0</v>
      </c>
      <c r="D119" s="66">
        <f>D120</f>
        <v>0</v>
      </c>
      <c r="E119" s="46" t="e">
        <f t="shared" si="1"/>
        <v>#DIV/0!</v>
      </c>
    </row>
    <row r="120" spans="1:5" ht="12.75" customHeight="1" x14ac:dyDescent="0.25">
      <c r="A120" s="47" t="s">
        <v>182</v>
      </c>
      <c r="B120" s="48" t="s">
        <v>30</v>
      </c>
      <c r="C120" s="53"/>
      <c r="D120" s="54">
        <f>SUM(D121:D123)</f>
        <v>0</v>
      </c>
      <c r="E120" s="50" t="e">
        <f t="shared" si="1"/>
        <v>#DIV/0!</v>
      </c>
    </row>
    <row r="121" spans="1:5" ht="12.75" customHeight="1" x14ac:dyDescent="0.25">
      <c r="A121" s="51" t="s">
        <v>31</v>
      </c>
      <c r="B121" s="52" t="s">
        <v>32</v>
      </c>
      <c r="C121" s="53"/>
      <c r="D121" s="53"/>
      <c r="E121" s="50" t="e">
        <f t="shared" si="1"/>
        <v>#DIV/0!</v>
      </c>
    </row>
    <row r="122" spans="1:5" ht="12.75" customHeight="1" x14ac:dyDescent="0.25">
      <c r="A122" s="51" t="s">
        <v>35</v>
      </c>
      <c r="B122" s="52" t="s">
        <v>156</v>
      </c>
      <c r="C122" s="53"/>
      <c r="D122" s="53"/>
      <c r="E122" s="50" t="e">
        <f t="shared" si="1"/>
        <v>#DIV/0!</v>
      </c>
    </row>
    <row r="123" spans="1:5" ht="12.75" customHeight="1" x14ac:dyDescent="0.25">
      <c r="A123" s="51" t="s">
        <v>154</v>
      </c>
      <c r="B123" s="52" t="s">
        <v>57</v>
      </c>
      <c r="C123" s="53"/>
      <c r="D123" s="53"/>
      <c r="E123" s="50" t="e">
        <f t="shared" si="1"/>
        <v>#DIV/0!</v>
      </c>
    </row>
    <row r="124" spans="1:5" ht="12.75" customHeight="1" x14ac:dyDescent="0.25">
      <c r="A124" s="39" t="s">
        <v>183</v>
      </c>
      <c r="B124" s="40" t="s">
        <v>184</v>
      </c>
      <c r="C124" s="71">
        <f>C125+C134+C158+C206+C188+C145+C175+C193+C201+C170</f>
        <v>6266637.6099999994</v>
      </c>
      <c r="D124" s="71">
        <f>D125+D134+D158+D206+D188+D145+D175+D193+D201</f>
        <v>927305.09000000008</v>
      </c>
      <c r="E124" s="72">
        <f>D124/C124*100</f>
        <v>14.797490260490747</v>
      </c>
    </row>
    <row r="125" spans="1:5" ht="12.75" customHeight="1" x14ac:dyDescent="0.25">
      <c r="A125" s="43" t="s">
        <v>137</v>
      </c>
      <c r="B125" s="44" t="s">
        <v>138</v>
      </c>
      <c r="C125" s="63">
        <f>C129+C126</f>
        <v>663995</v>
      </c>
      <c r="D125" s="63">
        <f>D129+D126</f>
        <v>0</v>
      </c>
      <c r="E125" s="46">
        <f t="shared" ref="E125:E126" si="3">D125/C125*100</f>
        <v>0</v>
      </c>
    </row>
    <row r="126" spans="1:5" ht="12.75" customHeight="1" x14ac:dyDescent="0.25">
      <c r="A126" s="47" t="s">
        <v>79</v>
      </c>
      <c r="B126" s="73" t="s">
        <v>80</v>
      </c>
      <c r="C126" s="74">
        <v>4000</v>
      </c>
      <c r="D126" s="74">
        <f>D127+D128</f>
        <v>0</v>
      </c>
      <c r="E126" s="50">
        <f t="shared" si="3"/>
        <v>0</v>
      </c>
    </row>
    <row r="127" spans="1:5" ht="12.75" customHeight="1" x14ac:dyDescent="0.25">
      <c r="A127" s="51" t="s">
        <v>81</v>
      </c>
      <c r="B127" s="75" t="s">
        <v>82</v>
      </c>
      <c r="C127" s="74"/>
      <c r="D127" s="70"/>
      <c r="E127" s="50"/>
    </row>
    <row r="128" spans="1:5" ht="12.75" customHeight="1" x14ac:dyDescent="0.25">
      <c r="A128" s="51" t="s">
        <v>83</v>
      </c>
      <c r="B128" s="75" t="s">
        <v>185</v>
      </c>
      <c r="C128" s="70"/>
      <c r="D128" s="70"/>
      <c r="E128" s="76"/>
    </row>
    <row r="129" spans="1:5" ht="12.75" customHeight="1" x14ac:dyDescent="0.25">
      <c r="A129" s="55">
        <v>42</v>
      </c>
      <c r="B129" s="56" t="s">
        <v>186</v>
      </c>
      <c r="C129" s="57">
        <v>659995</v>
      </c>
      <c r="D129" s="57">
        <f>SUM(D130:D133)</f>
        <v>0</v>
      </c>
      <c r="E129" s="77">
        <f>D129/C129*100</f>
        <v>0</v>
      </c>
    </row>
    <row r="130" spans="1:5" ht="12.75" customHeight="1" x14ac:dyDescent="0.25">
      <c r="A130" s="59" t="s">
        <v>85</v>
      </c>
      <c r="B130" s="60" t="s">
        <v>86</v>
      </c>
      <c r="C130" s="61"/>
      <c r="D130" s="61"/>
      <c r="E130" s="77"/>
    </row>
    <row r="131" spans="1:5" ht="12.75" customHeight="1" x14ac:dyDescent="0.25">
      <c r="A131" s="59" t="s">
        <v>87</v>
      </c>
      <c r="B131" s="60" t="s">
        <v>88</v>
      </c>
      <c r="C131" s="61"/>
      <c r="D131" s="61"/>
      <c r="E131" s="77"/>
    </row>
    <row r="132" spans="1:5" ht="12.75" customHeight="1" x14ac:dyDescent="0.25">
      <c r="A132" s="59" t="s">
        <v>90</v>
      </c>
      <c r="B132" s="60" t="s">
        <v>187</v>
      </c>
      <c r="C132" s="61"/>
      <c r="D132" s="61"/>
      <c r="E132" s="77"/>
    </row>
    <row r="133" spans="1:5" ht="12.75" customHeight="1" x14ac:dyDescent="0.25">
      <c r="A133" s="59" t="s">
        <v>188</v>
      </c>
      <c r="B133" s="60" t="s">
        <v>20</v>
      </c>
      <c r="C133" s="61"/>
      <c r="D133" s="61"/>
      <c r="E133" s="77"/>
    </row>
    <row r="134" spans="1:5" ht="12.75" customHeight="1" x14ac:dyDescent="0.25">
      <c r="A134" s="43" t="s">
        <v>95</v>
      </c>
      <c r="B134" s="44" t="s">
        <v>94</v>
      </c>
      <c r="C134" s="45">
        <f>C135+C138</f>
        <v>202000</v>
      </c>
      <c r="D134" s="45">
        <f>D135+D138</f>
        <v>843.6</v>
      </c>
      <c r="E134" s="46">
        <f>D134/C134*100</f>
        <v>0.41762376237623761</v>
      </c>
    </row>
    <row r="135" spans="1:5" ht="12.75" customHeight="1" x14ac:dyDescent="0.25">
      <c r="A135" s="47" t="s">
        <v>79</v>
      </c>
      <c r="B135" s="73" t="s">
        <v>80</v>
      </c>
      <c r="C135" s="74">
        <v>100000</v>
      </c>
      <c r="D135" s="74">
        <f>D136+D137</f>
        <v>843.6</v>
      </c>
      <c r="E135" s="50">
        <f>D135/C135*100</f>
        <v>0.84360000000000013</v>
      </c>
    </row>
    <row r="136" spans="1:5" ht="12.75" customHeight="1" x14ac:dyDescent="0.25">
      <c r="A136" s="51" t="s">
        <v>81</v>
      </c>
      <c r="B136" s="75" t="s">
        <v>82</v>
      </c>
      <c r="C136" s="74"/>
      <c r="D136" s="70">
        <v>843.6</v>
      </c>
      <c r="E136" s="50"/>
    </row>
    <row r="137" spans="1:5" ht="12.75" customHeight="1" x14ac:dyDescent="0.25">
      <c r="A137" s="51" t="s">
        <v>83</v>
      </c>
      <c r="B137" s="75" t="s">
        <v>84</v>
      </c>
      <c r="C137" s="70"/>
      <c r="D137" s="70"/>
      <c r="E137" s="76"/>
    </row>
    <row r="138" spans="1:5" ht="12.75" customHeight="1" x14ac:dyDescent="0.25">
      <c r="A138" s="55">
        <v>42</v>
      </c>
      <c r="B138" s="56" t="s">
        <v>186</v>
      </c>
      <c r="C138" s="57">
        <v>102000</v>
      </c>
      <c r="D138" s="57">
        <f>SUM(D139:D144)</f>
        <v>0</v>
      </c>
      <c r="E138" s="77">
        <f>D138/C138*100</f>
        <v>0</v>
      </c>
    </row>
    <row r="139" spans="1:5" ht="12.75" customHeight="1" x14ac:dyDescent="0.25">
      <c r="A139" s="59" t="s">
        <v>85</v>
      </c>
      <c r="B139" s="60" t="s">
        <v>86</v>
      </c>
      <c r="C139" s="61"/>
      <c r="D139" s="61"/>
      <c r="E139" s="77"/>
    </row>
    <row r="140" spans="1:5" ht="12.75" customHeight="1" x14ac:dyDescent="0.25">
      <c r="A140" s="59" t="s">
        <v>87</v>
      </c>
      <c r="B140" s="60" t="s">
        <v>88</v>
      </c>
      <c r="C140" s="61"/>
      <c r="D140" s="61"/>
      <c r="E140" s="77"/>
    </row>
    <row r="141" spans="1:5" ht="12.75" customHeight="1" x14ac:dyDescent="0.25">
      <c r="A141" s="59" t="s">
        <v>89</v>
      </c>
      <c r="B141" s="60" t="s">
        <v>189</v>
      </c>
      <c r="C141" s="61"/>
      <c r="D141" s="61"/>
      <c r="E141" s="77"/>
    </row>
    <row r="142" spans="1:5" ht="12.75" customHeight="1" x14ac:dyDescent="0.25">
      <c r="A142" s="59" t="s">
        <v>90</v>
      </c>
      <c r="B142" s="60" t="s">
        <v>187</v>
      </c>
      <c r="C142" s="61"/>
      <c r="D142" s="61"/>
      <c r="E142" s="77"/>
    </row>
    <row r="143" spans="1:5" ht="12.75" customHeight="1" x14ac:dyDescent="0.25">
      <c r="A143" s="59" t="s">
        <v>91</v>
      </c>
      <c r="B143" s="60" t="s">
        <v>92</v>
      </c>
      <c r="C143" s="61"/>
      <c r="D143" s="61"/>
      <c r="E143" s="77"/>
    </row>
    <row r="144" spans="1:5" ht="12.75" customHeight="1" x14ac:dyDescent="0.25">
      <c r="A144" s="59" t="s">
        <v>188</v>
      </c>
      <c r="B144" s="60" t="s">
        <v>20</v>
      </c>
      <c r="C144" s="61"/>
      <c r="D144" s="61"/>
      <c r="E144" s="77"/>
    </row>
    <row r="145" spans="1:5" ht="12.75" customHeight="1" x14ac:dyDescent="0.25">
      <c r="A145" s="43" t="s">
        <v>96</v>
      </c>
      <c r="B145" s="44" t="s">
        <v>97</v>
      </c>
      <c r="C145" s="45">
        <f>C148+C151+C146</f>
        <v>461852.46</v>
      </c>
      <c r="D145" s="45">
        <f>D148+D151+D146</f>
        <v>185173.73</v>
      </c>
      <c r="E145" s="46">
        <f>D145/C145*100</f>
        <v>40.093697887849295</v>
      </c>
    </row>
    <row r="146" spans="1:5" ht="12.75" customHeight="1" x14ac:dyDescent="0.25">
      <c r="A146" s="78" t="s">
        <v>182</v>
      </c>
      <c r="B146" s="79" t="s">
        <v>30</v>
      </c>
      <c r="C146" s="80">
        <v>65000</v>
      </c>
      <c r="D146" s="80">
        <f>D147</f>
        <v>27012.5</v>
      </c>
      <c r="E146" s="77">
        <f>D146/C146*100</f>
        <v>41.557692307692307</v>
      </c>
    </row>
    <row r="147" spans="1:5" ht="12.75" customHeight="1" x14ac:dyDescent="0.25">
      <c r="A147" s="81" t="s">
        <v>50</v>
      </c>
      <c r="B147" s="82" t="s">
        <v>51</v>
      </c>
      <c r="C147" s="80"/>
      <c r="D147" s="83">
        <v>27012.5</v>
      </c>
      <c r="E147" s="77"/>
    </row>
    <row r="148" spans="1:5" ht="12.75" customHeight="1" x14ac:dyDescent="0.25">
      <c r="A148" s="47" t="s">
        <v>79</v>
      </c>
      <c r="B148" s="73" t="s">
        <v>80</v>
      </c>
      <c r="C148" s="74">
        <v>325000</v>
      </c>
      <c r="D148" s="74">
        <f>D149+D150</f>
        <v>105594.35</v>
      </c>
      <c r="E148" s="50">
        <f>D148/C148*100</f>
        <v>32.490569230769232</v>
      </c>
    </row>
    <row r="149" spans="1:5" ht="12.75" customHeight="1" x14ac:dyDescent="0.25">
      <c r="A149" s="51" t="s">
        <v>81</v>
      </c>
      <c r="B149" s="75" t="s">
        <v>82</v>
      </c>
      <c r="C149" s="74"/>
      <c r="D149" s="70">
        <v>0</v>
      </c>
      <c r="E149" s="50"/>
    </row>
    <row r="150" spans="1:5" ht="12.75" customHeight="1" x14ac:dyDescent="0.25">
      <c r="A150" s="51" t="s">
        <v>83</v>
      </c>
      <c r="B150" s="75" t="s">
        <v>185</v>
      </c>
      <c r="C150" s="70"/>
      <c r="D150" s="70">
        <v>105594.35</v>
      </c>
      <c r="E150" s="76"/>
    </row>
    <row r="151" spans="1:5" ht="12.75" customHeight="1" x14ac:dyDescent="0.25">
      <c r="A151" s="55">
        <v>42</v>
      </c>
      <c r="B151" s="56" t="s">
        <v>186</v>
      </c>
      <c r="C151" s="57">
        <v>71852.460000000006</v>
      </c>
      <c r="D151" s="57">
        <f>SUM(D152:D157)</f>
        <v>52566.879999999997</v>
      </c>
      <c r="E151" s="77">
        <f>D151/C151*100</f>
        <v>73.159471505916414</v>
      </c>
    </row>
    <row r="152" spans="1:5" ht="12.75" customHeight="1" x14ac:dyDescent="0.25">
      <c r="A152" s="59" t="s">
        <v>85</v>
      </c>
      <c r="B152" s="60" t="s">
        <v>86</v>
      </c>
      <c r="C152" s="61"/>
      <c r="D152" s="61">
        <v>19191.75</v>
      </c>
      <c r="E152" s="77"/>
    </row>
    <row r="153" spans="1:5" ht="12.75" customHeight="1" x14ac:dyDescent="0.25">
      <c r="A153" s="59" t="s">
        <v>87</v>
      </c>
      <c r="B153" s="60" t="s">
        <v>88</v>
      </c>
      <c r="C153" s="61"/>
      <c r="D153" s="61">
        <v>864</v>
      </c>
      <c r="E153" s="77"/>
    </row>
    <row r="154" spans="1:5" ht="12.75" customHeight="1" x14ac:dyDescent="0.25">
      <c r="A154" s="59" t="s">
        <v>89</v>
      </c>
      <c r="B154" s="60" t="s">
        <v>189</v>
      </c>
      <c r="C154" s="61"/>
      <c r="D154" s="61">
        <v>1776.71</v>
      </c>
      <c r="E154" s="77"/>
    </row>
    <row r="155" spans="1:5" ht="12.75" customHeight="1" x14ac:dyDescent="0.25">
      <c r="A155" s="59" t="s">
        <v>90</v>
      </c>
      <c r="B155" s="60" t="s">
        <v>187</v>
      </c>
      <c r="C155" s="61"/>
      <c r="D155" s="61">
        <v>12501.39</v>
      </c>
      <c r="E155" s="77"/>
    </row>
    <row r="156" spans="1:5" ht="12.75" customHeight="1" x14ac:dyDescent="0.25">
      <c r="A156" s="59" t="s">
        <v>91</v>
      </c>
      <c r="B156" s="60" t="s">
        <v>92</v>
      </c>
      <c r="C156" s="61"/>
      <c r="D156" s="61">
        <v>18233.03</v>
      </c>
      <c r="E156" s="77"/>
    </row>
    <row r="157" spans="1:5" ht="12.75" customHeight="1" x14ac:dyDescent="0.25">
      <c r="A157" s="59" t="s">
        <v>188</v>
      </c>
      <c r="B157" s="60" t="s">
        <v>20</v>
      </c>
      <c r="C157" s="61"/>
      <c r="D157" s="61"/>
      <c r="E157" s="77"/>
    </row>
    <row r="158" spans="1:5" ht="12.75" customHeight="1" x14ac:dyDescent="0.25">
      <c r="A158" s="43" t="s">
        <v>141</v>
      </c>
      <c r="B158" s="44" t="s">
        <v>142</v>
      </c>
      <c r="C158" s="63">
        <f t="shared" ref="C158" si="4">C159+C163+C165</f>
        <v>1742368</v>
      </c>
      <c r="D158" s="63">
        <f>D159+D163+D165</f>
        <v>477061.65</v>
      </c>
      <c r="E158" s="46">
        <f>D158/C158*100</f>
        <v>27.380074129001454</v>
      </c>
    </row>
    <row r="159" spans="1:5" ht="12.75" customHeight="1" x14ac:dyDescent="0.25">
      <c r="A159" s="47">
        <v>32</v>
      </c>
      <c r="B159" s="48" t="s">
        <v>30</v>
      </c>
      <c r="C159" s="54">
        <v>1191000</v>
      </c>
      <c r="D159" s="54">
        <f>SUM(D160:D162)</f>
        <v>477061.65</v>
      </c>
      <c r="E159" s="50">
        <f>D159/C159*100</f>
        <v>40.055554156171283</v>
      </c>
    </row>
    <row r="160" spans="1:5" ht="12.75" customHeight="1" x14ac:dyDescent="0.25">
      <c r="A160" s="51" t="s">
        <v>45</v>
      </c>
      <c r="B160" s="52" t="s">
        <v>46</v>
      </c>
      <c r="C160" s="53"/>
      <c r="D160" s="53">
        <v>24225</v>
      </c>
      <c r="E160" s="77"/>
    </row>
    <row r="161" spans="1:5" ht="12.75" customHeight="1" x14ac:dyDescent="0.25">
      <c r="A161" s="51" t="s">
        <v>173</v>
      </c>
      <c r="B161" s="52" t="s">
        <v>190</v>
      </c>
      <c r="C161" s="53"/>
      <c r="D161" s="53"/>
      <c r="E161" s="77"/>
    </row>
    <row r="162" spans="1:5" ht="12.75" customHeight="1" x14ac:dyDescent="0.25">
      <c r="A162" s="51" t="s">
        <v>50</v>
      </c>
      <c r="B162" s="52" t="s">
        <v>51</v>
      </c>
      <c r="C162" s="53"/>
      <c r="D162" s="53">
        <v>452836.65</v>
      </c>
      <c r="E162" s="77"/>
    </row>
    <row r="163" spans="1:5" ht="12.75" customHeight="1" x14ac:dyDescent="0.25">
      <c r="A163" s="55" t="s">
        <v>79</v>
      </c>
      <c r="B163" s="73" t="s">
        <v>80</v>
      </c>
      <c r="C163" s="80"/>
      <c r="D163" s="80">
        <f>D164</f>
        <v>0</v>
      </c>
      <c r="E163" s="77"/>
    </row>
    <row r="164" spans="1:5" ht="12.75" customHeight="1" x14ac:dyDescent="0.25">
      <c r="A164" s="59" t="s">
        <v>83</v>
      </c>
      <c r="B164" s="75" t="s">
        <v>84</v>
      </c>
      <c r="C164" s="83"/>
      <c r="D164" s="83"/>
      <c r="E164" s="77"/>
    </row>
    <row r="165" spans="1:5" ht="12.75" customHeight="1" x14ac:dyDescent="0.25">
      <c r="A165" s="55">
        <v>42</v>
      </c>
      <c r="B165" s="56" t="s">
        <v>186</v>
      </c>
      <c r="C165" s="57">
        <v>551368</v>
      </c>
      <c r="D165" s="57">
        <f>SUM(D166:D169)</f>
        <v>0</v>
      </c>
      <c r="E165" s="77">
        <f>D165/C165</f>
        <v>0</v>
      </c>
    </row>
    <row r="166" spans="1:5" ht="12.75" customHeight="1" x14ac:dyDescent="0.25">
      <c r="A166" s="59" t="s">
        <v>85</v>
      </c>
      <c r="B166" s="60" t="s">
        <v>86</v>
      </c>
      <c r="C166" s="61"/>
      <c r="D166" s="61"/>
      <c r="E166" s="77"/>
    </row>
    <row r="167" spans="1:5" ht="12.75" customHeight="1" x14ac:dyDescent="0.25">
      <c r="A167" s="59" t="s">
        <v>90</v>
      </c>
      <c r="B167" s="60" t="s">
        <v>187</v>
      </c>
      <c r="C167" s="61"/>
      <c r="D167" s="61"/>
      <c r="E167" s="77"/>
    </row>
    <row r="168" spans="1:5" ht="12.75" customHeight="1" x14ac:dyDescent="0.25">
      <c r="A168" s="59" t="s">
        <v>91</v>
      </c>
      <c r="B168" s="60" t="s">
        <v>92</v>
      </c>
      <c r="C168" s="61"/>
      <c r="D168" s="61"/>
      <c r="E168" s="77"/>
    </row>
    <row r="169" spans="1:5" ht="12.75" customHeight="1" x14ac:dyDescent="0.25">
      <c r="A169" s="59" t="s">
        <v>188</v>
      </c>
      <c r="B169" s="60" t="s">
        <v>20</v>
      </c>
      <c r="C169" s="61"/>
      <c r="D169" s="61"/>
      <c r="E169" s="77"/>
    </row>
    <row r="170" spans="1:5" ht="12.75" customHeight="1" x14ac:dyDescent="0.25">
      <c r="A170" s="43" t="s">
        <v>117</v>
      </c>
      <c r="B170" s="44" t="s">
        <v>191</v>
      </c>
      <c r="C170" s="63">
        <f>C171</f>
        <v>120000</v>
      </c>
      <c r="D170" s="84"/>
      <c r="E170" s="46">
        <f t="shared" ref="E170:E174" si="5">D170/C170</f>
        <v>0</v>
      </c>
    </row>
    <row r="171" spans="1:5" ht="12.75" customHeight="1" x14ac:dyDescent="0.25">
      <c r="A171" s="55" t="s">
        <v>182</v>
      </c>
      <c r="B171" s="56" t="s">
        <v>30</v>
      </c>
      <c r="C171" s="57">
        <v>120000</v>
      </c>
      <c r="D171" s="57"/>
      <c r="E171" s="77">
        <f t="shared" si="5"/>
        <v>0</v>
      </c>
    </row>
    <row r="172" spans="1:5" ht="12.75" customHeight="1" x14ac:dyDescent="0.25">
      <c r="A172" s="59"/>
      <c r="B172" s="60"/>
      <c r="C172" s="61"/>
      <c r="D172" s="61"/>
      <c r="E172" s="77" t="e">
        <f t="shared" si="5"/>
        <v>#DIV/0!</v>
      </c>
    </row>
    <row r="173" spans="1:5" ht="12.75" customHeight="1" x14ac:dyDescent="0.25">
      <c r="A173" s="59"/>
      <c r="B173" s="60"/>
      <c r="C173" s="61"/>
      <c r="D173" s="61"/>
      <c r="E173" s="77" t="e">
        <f t="shared" si="5"/>
        <v>#DIV/0!</v>
      </c>
    </row>
    <row r="174" spans="1:5" ht="12.75" customHeight="1" x14ac:dyDescent="0.25">
      <c r="A174" s="59"/>
      <c r="B174" s="60"/>
      <c r="C174" s="61"/>
      <c r="D174" s="61"/>
      <c r="E174" s="77" t="e">
        <f t="shared" si="5"/>
        <v>#DIV/0!</v>
      </c>
    </row>
    <row r="175" spans="1:5" ht="12.75" customHeight="1" x14ac:dyDescent="0.25">
      <c r="A175" s="43" t="s">
        <v>118</v>
      </c>
      <c r="B175" s="44" t="s">
        <v>192</v>
      </c>
      <c r="C175" s="63">
        <f>C176+C181+C183</f>
        <v>2963785.15</v>
      </c>
      <c r="D175" s="63">
        <f>D183+D181+D176</f>
        <v>175645.78</v>
      </c>
      <c r="E175" s="46">
        <f>D175/C175*100</f>
        <v>5.9264005692180488</v>
      </c>
    </row>
    <row r="176" spans="1:5" ht="12.75" customHeight="1" x14ac:dyDescent="0.25">
      <c r="A176" s="47">
        <v>32</v>
      </c>
      <c r="B176" s="48" t="s">
        <v>30</v>
      </c>
      <c r="C176" s="54">
        <v>540637.61</v>
      </c>
      <c r="D176" s="54">
        <f>SUM(D177:D180)</f>
        <v>175645.78</v>
      </c>
      <c r="E176" s="77">
        <f>D176/C176*100</f>
        <v>32.488635039652529</v>
      </c>
    </row>
    <row r="177" spans="1:5" ht="12.75" customHeight="1" x14ac:dyDescent="0.25">
      <c r="A177" s="51" t="s">
        <v>41</v>
      </c>
      <c r="B177" s="52" t="s">
        <v>42</v>
      </c>
      <c r="C177" s="53"/>
      <c r="D177" s="53">
        <v>56099.93</v>
      </c>
      <c r="E177" s="85"/>
    </row>
    <row r="178" spans="1:5" ht="12.75" customHeight="1" x14ac:dyDescent="0.25">
      <c r="A178" s="51" t="s">
        <v>45</v>
      </c>
      <c r="B178" s="52" t="s">
        <v>46</v>
      </c>
      <c r="C178" s="53"/>
      <c r="D178" s="53">
        <v>8975</v>
      </c>
      <c r="E178" s="77"/>
    </row>
    <row r="179" spans="1:5" ht="12.75" customHeight="1" x14ac:dyDescent="0.25">
      <c r="A179" s="51" t="s">
        <v>173</v>
      </c>
      <c r="B179" s="52" t="s">
        <v>190</v>
      </c>
      <c r="C179" s="53"/>
      <c r="D179" s="53">
        <v>52051.69</v>
      </c>
      <c r="E179" s="77"/>
    </row>
    <row r="180" spans="1:5" ht="12.75" customHeight="1" x14ac:dyDescent="0.25">
      <c r="A180" s="51" t="s">
        <v>50</v>
      </c>
      <c r="B180" s="52" t="s">
        <v>51</v>
      </c>
      <c r="C180" s="53"/>
      <c r="D180" s="53">
        <v>58519.16</v>
      </c>
      <c r="E180" s="77"/>
    </row>
    <row r="181" spans="1:5" ht="12.75" customHeight="1" x14ac:dyDescent="0.25">
      <c r="A181" s="55" t="s">
        <v>79</v>
      </c>
      <c r="B181" s="73" t="s">
        <v>80</v>
      </c>
      <c r="C181" s="80"/>
      <c r="D181" s="80">
        <f>D182</f>
        <v>0</v>
      </c>
      <c r="E181" s="77"/>
    </row>
    <row r="182" spans="1:5" ht="12.75" customHeight="1" x14ac:dyDescent="0.25">
      <c r="A182" s="59" t="s">
        <v>83</v>
      </c>
      <c r="B182" s="75" t="s">
        <v>84</v>
      </c>
      <c r="C182" s="83"/>
      <c r="D182" s="83"/>
      <c r="E182" s="77"/>
    </row>
    <row r="183" spans="1:5" ht="12.75" customHeight="1" x14ac:dyDescent="0.25">
      <c r="A183" s="55">
        <v>42</v>
      </c>
      <c r="B183" s="56" t="s">
        <v>186</v>
      </c>
      <c r="C183" s="57">
        <v>2423147.54</v>
      </c>
      <c r="D183" s="57">
        <f>SUM(D184:D187)</f>
        <v>0</v>
      </c>
      <c r="E183" s="77">
        <f>D183/C183*100</f>
        <v>0</v>
      </c>
    </row>
    <row r="184" spans="1:5" ht="12.75" customHeight="1" x14ac:dyDescent="0.25">
      <c r="A184" s="59" t="s">
        <v>85</v>
      </c>
      <c r="B184" s="60" t="s">
        <v>86</v>
      </c>
      <c r="C184" s="61"/>
      <c r="D184" s="61"/>
      <c r="E184" s="77"/>
    </row>
    <row r="185" spans="1:5" ht="12.75" customHeight="1" x14ac:dyDescent="0.25">
      <c r="A185" s="59" t="s">
        <v>90</v>
      </c>
      <c r="B185" s="60" t="s">
        <v>187</v>
      </c>
      <c r="C185" s="61"/>
      <c r="D185" s="61"/>
      <c r="E185" s="77"/>
    </row>
    <row r="186" spans="1:5" ht="12.75" customHeight="1" x14ac:dyDescent="0.25">
      <c r="A186" s="59" t="s">
        <v>91</v>
      </c>
      <c r="B186" s="60" t="s">
        <v>92</v>
      </c>
      <c r="C186" s="61"/>
      <c r="D186" s="61"/>
      <c r="E186" s="77"/>
    </row>
    <row r="187" spans="1:5" ht="12.75" customHeight="1" x14ac:dyDescent="0.25">
      <c r="A187" s="59" t="s">
        <v>188</v>
      </c>
      <c r="B187" s="60" t="s">
        <v>20</v>
      </c>
      <c r="C187" s="61"/>
      <c r="D187" s="61"/>
      <c r="E187" s="77"/>
    </row>
    <row r="188" spans="1:5" ht="12.75" customHeight="1" x14ac:dyDescent="0.25">
      <c r="A188" s="86" t="s">
        <v>106</v>
      </c>
      <c r="B188" s="87" t="s">
        <v>193</v>
      </c>
      <c r="C188" s="63">
        <f>C189+C191</f>
        <v>20500</v>
      </c>
      <c r="D188" s="63">
        <f>D189+D191</f>
        <v>19950</v>
      </c>
      <c r="E188" s="46">
        <f>D188/C188*100</f>
        <v>97.317073170731703</v>
      </c>
    </row>
    <row r="189" spans="1:5" ht="12.75" customHeight="1" x14ac:dyDescent="0.25">
      <c r="A189" s="47" t="s">
        <v>182</v>
      </c>
      <c r="B189" s="48" t="s">
        <v>30</v>
      </c>
      <c r="C189" s="54"/>
      <c r="D189" s="54">
        <f>D190</f>
        <v>0</v>
      </c>
      <c r="E189" s="76"/>
    </row>
    <row r="190" spans="1:5" ht="12.75" customHeight="1" x14ac:dyDescent="0.25">
      <c r="A190" s="51" t="s">
        <v>45</v>
      </c>
      <c r="B190" s="52" t="s">
        <v>46</v>
      </c>
      <c r="C190" s="53"/>
      <c r="D190" s="53"/>
      <c r="E190" s="76"/>
    </row>
    <row r="191" spans="1:5" ht="12.75" customHeight="1" x14ac:dyDescent="0.25">
      <c r="A191" s="47" t="s">
        <v>194</v>
      </c>
      <c r="B191" s="48" t="s">
        <v>186</v>
      </c>
      <c r="C191" s="54">
        <v>20500</v>
      </c>
      <c r="D191" s="54">
        <f>D192</f>
        <v>19950</v>
      </c>
      <c r="E191" s="76">
        <f>D191/C191*100</f>
        <v>97.317073170731703</v>
      </c>
    </row>
    <row r="192" spans="1:5" ht="12.75" customHeight="1" x14ac:dyDescent="0.25">
      <c r="A192" s="51" t="s">
        <v>90</v>
      </c>
      <c r="B192" s="52" t="s">
        <v>187</v>
      </c>
      <c r="C192" s="53"/>
      <c r="D192" s="53">
        <v>19950</v>
      </c>
      <c r="E192" s="76"/>
    </row>
    <row r="193" spans="1:5" ht="12.75" customHeight="1" x14ac:dyDescent="0.25">
      <c r="A193" s="86" t="s">
        <v>121</v>
      </c>
      <c r="B193" s="87" t="s">
        <v>147</v>
      </c>
      <c r="C193" s="63">
        <f>C197</f>
        <v>19500</v>
      </c>
      <c r="D193" s="63">
        <f>D194+D197</f>
        <v>28000</v>
      </c>
      <c r="E193" s="46">
        <f>D193/C193*100</f>
        <v>143.58974358974359</v>
      </c>
    </row>
    <row r="194" spans="1:5" ht="12.75" customHeight="1" x14ac:dyDescent="0.25">
      <c r="A194" s="47" t="s">
        <v>182</v>
      </c>
      <c r="B194" s="56" t="s">
        <v>30</v>
      </c>
      <c r="C194" s="57"/>
      <c r="D194" s="57">
        <v>869.94</v>
      </c>
      <c r="E194" s="77"/>
    </row>
    <row r="195" spans="1:5" ht="12.75" customHeight="1" x14ac:dyDescent="0.25">
      <c r="A195" s="51" t="s">
        <v>45</v>
      </c>
      <c r="B195" s="60" t="s">
        <v>46</v>
      </c>
      <c r="C195" s="61"/>
      <c r="D195" s="61"/>
      <c r="E195" s="85"/>
    </row>
    <row r="196" spans="1:5" ht="12.75" customHeight="1" x14ac:dyDescent="0.25">
      <c r="A196" s="51" t="s">
        <v>154</v>
      </c>
      <c r="B196" s="60" t="s">
        <v>57</v>
      </c>
      <c r="C196" s="61"/>
      <c r="D196" s="61"/>
      <c r="E196" s="85"/>
    </row>
    <row r="197" spans="1:5" ht="12.75" customHeight="1" x14ac:dyDescent="0.25">
      <c r="A197" s="47" t="s">
        <v>194</v>
      </c>
      <c r="B197" s="48" t="s">
        <v>186</v>
      </c>
      <c r="C197" s="54">
        <v>19500</v>
      </c>
      <c r="D197" s="54">
        <f>D198+D199+D200</f>
        <v>27130.06</v>
      </c>
      <c r="E197" s="76">
        <f>D197/C197*100</f>
        <v>139.12851282051281</v>
      </c>
    </row>
    <row r="198" spans="1:5" ht="12.75" customHeight="1" x14ac:dyDescent="0.25">
      <c r="A198" s="51" t="s">
        <v>90</v>
      </c>
      <c r="B198" s="52" t="s">
        <v>187</v>
      </c>
      <c r="C198" s="53"/>
      <c r="D198" s="53">
        <v>24630.06</v>
      </c>
      <c r="E198" s="76"/>
    </row>
    <row r="199" spans="1:5" ht="12.75" customHeight="1" x14ac:dyDescent="0.25">
      <c r="A199" s="51" t="s">
        <v>91</v>
      </c>
      <c r="B199" s="52" t="s">
        <v>92</v>
      </c>
      <c r="C199" s="54"/>
      <c r="D199" s="54">
        <v>2500</v>
      </c>
      <c r="E199" s="76"/>
    </row>
    <row r="200" spans="1:5" ht="12.75" customHeight="1" x14ac:dyDescent="0.25">
      <c r="A200" s="51" t="s">
        <v>188</v>
      </c>
      <c r="B200" s="52" t="s">
        <v>20</v>
      </c>
      <c r="C200" s="53"/>
      <c r="D200" s="53"/>
      <c r="E200" s="76"/>
    </row>
    <row r="201" spans="1:5" ht="12.75" customHeight="1" x14ac:dyDescent="0.25">
      <c r="A201" s="86" t="s">
        <v>122</v>
      </c>
      <c r="B201" s="87" t="s">
        <v>195</v>
      </c>
      <c r="C201" s="63">
        <f>C202+C204</f>
        <v>0</v>
      </c>
      <c r="D201" s="63">
        <f>D202+D204</f>
        <v>0</v>
      </c>
      <c r="E201" s="46" t="e">
        <f t="shared" ref="E201:E256" si="6">D201/C201</f>
        <v>#DIV/0!</v>
      </c>
    </row>
    <row r="202" spans="1:5" ht="12.75" customHeight="1" x14ac:dyDescent="0.25">
      <c r="A202" s="47" t="s">
        <v>182</v>
      </c>
      <c r="B202" s="48" t="s">
        <v>30</v>
      </c>
      <c r="C202" s="54"/>
      <c r="D202" s="54">
        <f>D203</f>
        <v>0</v>
      </c>
      <c r="E202" s="76" t="e">
        <f t="shared" si="6"/>
        <v>#DIV/0!</v>
      </c>
    </row>
    <row r="203" spans="1:5" ht="12.75" customHeight="1" x14ac:dyDescent="0.25">
      <c r="A203" s="51" t="s">
        <v>45</v>
      </c>
      <c r="B203" s="52" t="s">
        <v>46</v>
      </c>
      <c r="C203" s="53"/>
      <c r="D203" s="53"/>
      <c r="E203" s="76" t="e">
        <f t="shared" si="6"/>
        <v>#DIV/0!</v>
      </c>
    </row>
    <row r="204" spans="1:5" ht="12.75" customHeight="1" x14ac:dyDescent="0.25">
      <c r="A204" s="47" t="s">
        <v>194</v>
      </c>
      <c r="B204" s="48" t="s">
        <v>186</v>
      </c>
      <c r="C204" s="54"/>
      <c r="D204" s="54">
        <f>D205</f>
        <v>0</v>
      </c>
      <c r="E204" s="76" t="e">
        <f t="shared" si="6"/>
        <v>#DIV/0!</v>
      </c>
    </row>
    <row r="205" spans="1:5" ht="12.75" customHeight="1" x14ac:dyDescent="0.25">
      <c r="A205" s="51" t="s">
        <v>91</v>
      </c>
      <c r="B205" s="52" t="s">
        <v>92</v>
      </c>
      <c r="C205" s="53"/>
      <c r="D205" s="53"/>
      <c r="E205" s="76" t="e">
        <f t="shared" si="6"/>
        <v>#DIV/0!</v>
      </c>
    </row>
    <row r="206" spans="1:5" ht="12.75" customHeight="1" x14ac:dyDescent="0.25">
      <c r="A206" s="64" t="s">
        <v>149</v>
      </c>
      <c r="B206" s="88" t="s">
        <v>196</v>
      </c>
      <c r="C206" s="66">
        <f>C207+C211+C209</f>
        <v>72637</v>
      </c>
      <c r="D206" s="66">
        <f>D207+D211+D209</f>
        <v>40630.33</v>
      </c>
      <c r="E206" s="46">
        <f>D206/C206*100</f>
        <v>55.936134476919477</v>
      </c>
    </row>
    <row r="207" spans="1:5" ht="12.75" customHeight="1" x14ac:dyDescent="0.25">
      <c r="A207" s="47">
        <v>32</v>
      </c>
      <c r="B207" s="48" t="s">
        <v>30</v>
      </c>
      <c r="C207" s="54">
        <v>60000</v>
      </c>
      <c r="D207" s="54">
        <f>D208</f>
        <v>40630.33</v>
      </c>
      <c r="E207" s="77">
        <f>D207/C207*100</f>
        <v>67.717216666666673</v>
      </c>
    </row>
    <row r="208" spans="1:5" ht="12.75" customHeight="1" x14ac:dyDescent="0.25">
      <c r="A208" s="51" t="s">
        <v>50</v>
      </c>
      <c r="B208" s="52" t="s">
        <v>51</v>
      </c>
      <c r="C208" s="53"/>
      <c r="D208" s="53">
        <v>40630.33</v>
      </c>
      <c r="E208" s="77"/>
    </row>
    <row r="209" spans="1:5" ht="12.75" customHeight="1" x14ac:dyDescent="0.25">
      <c r="A209" s="47" t="s">
        <v>76</v>
      </c>
      <c r="B209" s="48" t="s">
        <v>197</v>
      </c>
      <c r="C209" s="54"/>
      <c r="D209" s="54">
        <f>D210</f>
        <v>0</v>
      </c>
      <c r="E209" s="77"/>
    </row>
    <row r="210" spans="1:5" ht="12.75" customHeight="1" x14ac:dyDescent="0.25">
      <c r="A210" s="51" t="s">
        <v>198</v>
      </c>
      <c r="B210" s="52" t="s">
        <v>77</v>
      </c>
      <c r="C210" s="54"/>
      <c r="D210" s="53"/>
      <c r="E210" s="77"/>
    </row>
    <row r="211" spans="1:5" ht="12.75" customHeight="1" x14ac:dyDescent="0.25">
      <c r="A211" s="55">
        <v>42</v>
      </c>
      <c r="B211" s="56" t="s">
        <v>186</v>
      </c>
      <c r="C211" s="57">
        <v>12637</v>
      </c>
      <c r="D211" s="57">
        <f>D212+D213+D214</f>
        <v>0</v>
      </c>
      <c r="E211" s="77">
        <f t="shared" si="6"/>
        <v>0</v>
      </c>
    </row>
    <row r="212" spans="1:5" ht="12.75" customHeight="1" x14ac:dyDescent="0.25">
      <c r="A212" s="59" t="s">
        <v>85</v>
      </c>
      <c r="B212" s="60" t="s">
        <v>86</v>
      </c>
      <c r="C212" s="61"/>
      <c r="D212" s="61"/>
      <c r="E212" s="77"/>
    </row>
    <row r="213" spans="1:5" ht="12.75" customHeight="1" x14ac:dyDescent="0.25">
      <c r="A213" s="59" t="s">
        <v>87</v>
      </c>
      <c r="B213" s="60" t="s">
        <v>88</v>
      </c>
      <c r="C213" s="61"/>
      <c r="D213" s="61"/>
      <c r="E213" s="77"/>
    </row>
    <row r="214" spans="1:5" ht="12.75" customHeight="1" x14ac:dyDescent="0.25">
      <c r="A214" s="51" t="s">
        <v>91</v>
      </c>
      <c r="B214" s="52" t="s">
        <v>92</v>
      </c>
      <c r="C214" s="61"/>
      <c r="D214" s="61"/>
      <c r="E214" s="77"/>
    </row>
    <row r="215" spans="1:5" ht="12.75" customHeight="1" x14ac:dyDescent="0.25">
      <c r="A215" s="39" t="s">
        <v>199</v>
      </c>
      <c r="B215" s="40" t="s">
        <v>200</v>
      </c>
      <c r="C215" s="71">
        <f>C216+C223+C229+C236</f>
        <v>740981</v>
      </c>
      <c r="D215" s="71">
        <f>D216+D223+D229</f>
        <v>125048.07</v>
      </c>
      <c r="E215" s="72">
        <f>D215/C215*100</f>
        <v>16.876015714303065</v>
      </c>
    </row>
    <row r="216" spans="1:5" ht="12.75" customHeight="1" x14ac:dyDescent="0.25">
      <c r="A216" s="43" t="s">
        <v>137</v>
      </c>
      <c r="B216" s="44" t="s">
        <v>138</v>
      </c>
      <c r="C216" s="45">
        <f t="shared" ref="C216" si="7">C217+C221</f>
        <v>116000</v>
      </c>
      <c r="D216" s="45">
        <f>D217+D221</f>
        <v>0</v>
      </c>
      <c r="E216" s="46">
        <f t="shared" si="6"/>
        <v>0</v>
      </c>
    </row>
    <row r="217" spans="1:5" ht="12.75" customHeight="1" x14ac:dyDescent="0.25">
      <c r="A217" s="47">
        <v>31</v>
      </c>
      <c r="B217" s="48" t="s">
        <v>22</v>
      </c>
      <c r="C217" s="49">
        <v>114000</v>
      </c>
      <c r="D217" s="49">
        <f>SUM(D218:D220)</f>
        <v>0</v>
      </c>
      <c r="E217" s="50">
        <f t="shared" si="6"/>
        <v>0</v>
      </c>
    </row>
    <row r="218" spans="1:5" ht="12.75" customHeight="1" x14ac:dyDescent="0.25">
      <c r="A218" s="51">
        <v>3111</v>
      </c>
      <c r="B218" s="52" t="s">
        <v>23</v>
      </c>
      <c r="C218" s="53"/>
      <c r="D218" s="53"/>
      <c r="E218" s="50" t="e">
        <f t="shared" si="6"/>
        <v>#DIV/0!</v>
      </c>
    </row>
    <row r="219" spans="1:5" ht="12.75" customHeight="1" x14ac:dyDescent="0.25">
      <c r="A219" s="51" t="s">
        <v>27</v>
      </c>
      <c r="B219" s="52" t="s">
        <v>26</v>
      </c>
      <c r="C219" s="53"/>
      <c r="D219" s="53"/>
      <c r="E219" s="50" t="e">
        <f t="shared" si="6"/>
        <v>#DIV/0!</v>
      </c>
    </row>
    <row r="220" spans="1:5" ht="12.75" customHeight="1" x14ac:dyDescent="0.25">
      <c r="A220" s="51">
        <v>3132</v>
      </c>
      <c r="B220" s="52" t="s">
        <v>28</v>
      </c>
      <c r="C220" s="53"/>
      <c r="D220" s="53"/>
      <c r="E220" s="50" t="e">
        <f t="shared" si="6"/>
        <v>#DIV/0!</v>
      </c>
    </row>
    <row r="221" spans="1:5" ht="12.75" customHeight="1" x14ac:dyDescent="0.25">
      <c r="A221" s="47">
        <v>32</v>
      </c>
      <c r="B221" s="48" t="s">
        <v>30</v>
      </c>
      <c r="C221" s="54">
        <v>2000</v>
      </c>
      <c r="D221" s="54">
        <f>D222</f>
        <v>0</v>
      </c>
      <c r="E221" s="50">
        <f t="shared" si="6"/>
        <v>0</v>
      </c>
    </row>
    <row r="222" spans="1:5" ht="12.75" customHeight="1" x14ac:dyDescent="0.25">
      <c r="A222" s="51" t="s">
        <v>33</v>
      </c>
      <c r="B222" s="52" t="s">
        <v>34</v>
      </c>
      <c r="C222" s="53"/>
      <c r="D222" s="53"/>
      <c r="E222" s="50" t="e">
        <f t="shared" si="6"/>
        <v>#DIV/0!</v>
      </c>
    </row>
    <row r="223" spans="1:5" ht="12.75" customHeight="1" x14ac:dyDescent="0.25">
      <c r="A223" s="43" t="s">
        <v>117</v>
      </c>
      <c r="B223" s="44" t="s">
        <v>98</v>
      </c>
      <c r="C223" s="45">
        <f t="shared" ref="C223" si="8">C224+C227</f>
        <v>424000</v>
      </c>
      <c r="D223" s="45">
        <f>D224+D227</f>
        <v>86067.7</v>
      </c>
      <c r="E223" s="46">
        <f>D223/C223*100</f>
        <v>20.298985849056603</v>
      </c>
    </row>
    <row r="224" spans="1:5" ht="12.75" customHeight="1" x14ac:dyDescent="0.25">
      <c r="A224" s="47">
        <v>31</v>
      </c>
      <c r="B224" s="48" t="s">
        <v>22</v>
      </c>
      <c r="C224" s="54">
        <v>414000</v>
      </c>
      <c r="D224" s="54">
        <f>SUM(D225:D226)</f>
        <v>84598.459999999992</v>
      </c>
      <c r="E224" s="50">
        <f>D224/C224*100</f>
        <v>20.434410628019322</v>
      </c>
    </row>
    <row r="225" spans="1:5" ht="12.75" customHeight="1" x14ac:dyDescent="0.25">
      <c r="A225" s="51" t="s">
        <v>170</v>
      </c>
      <c r="B225" s="60" t="s">
        <v>23</v>
      </c>
      <c r="C225" s="53"/>
      <c r="D225" s="53">
        <v>74594.45</v>
      </c>
      <c r="E225" s="50"/>
    </row>
    <row r="226" spans="1:5" ht="12.75" customHeight="1" x14ac:dyDescent="0.25">
      <c r="A226" s="51" t="s">
        <v>172</v>
      </c>
      <c r="B226" s="52" t="s">
        <v>28</v>
      </c>
      <c r="C226" s="53"/>
      <c r="D226" s="53">
        <v>10004.01</v>
      </c>
      <c r="E226" s="50"/>
    </row>
    <row r="227" spans="1:5" ht="12.75" customHeight="1" x14ac:dyDescent="0.25">
      <c r="A227" s="47">
        <v>32</v>
      </c>
      <c r="B227" s="48" t="s">
        <v>30</v>
      </c>
      <c r="C227" s="54">
        <v>10000</v>
      </c>
      <c r="D227" s="54">
        <f>D228</f>
        <v>1469.24</v>
      </c>
      <c r="E227" s="50">
        <f>D227/C227*100</f>
        <v>14.692399999999999</v>
      </c>
    </row>
    <row r="228" spans="1:5" ht="12.75" customHeight="1" x14ac:dyDescent="0.25">
      <c r="A228" s="51" t="s">
        <v>33</v>
      </c>
      <c r="B228" s="52" t="s">
        <v>34</v>
      </c>
      <c r="C228" s="53"/>
      <c r="D228" s="53">
        <v>1469.24</v>
      </c>
      <c r="E228" s="50"/>
    </row>
    <row r="229" spans="1:5" ht="12.75" customHeight="1" x14ac:dyDescent="0.25">
      <c r="A229" s="64" t="s">
        <v>104</v>
      </c>
      <c r="B229" s="68" t="s">
        <v>201</v>
      </c>
      <c r="C229" s="45">
        <f t="shared" ref="C229" si="9">C230+C234</f>
        <v>57026</v>
      </c>
      <c r="D229" s="45">
        <f>D230+D234</f>
        <v>38980.370000000003</v>
      </c>
      <c r="E229" s="46">
        <f>D229/C229*100</f>
        <v>68.355434363272892</v>
      </c>
    </row>
    <row r="230" spans="1:5" ht="12.75" customHeight="1" x14ac:dyDescent="0.25">
      <c r="A230" s="47">
        <v>31</v>
      </c>
      <c r="B230" s="48" t="s">
        <v>22</v>
      </c>
      <c r="C230" s="54">
        <v>56026</v>
      </c>
      <c r="D230" s="54">
        <f>SUM(D231:D233)</f>
        <v>38124.58</v>
      </c>
      <c r="E230" s="50">
        <f>D230/C230*100</f>
        <v>68.048013422339622</v>
      </c>
    </row>
    <row r="231" spans="1:5" ht="12.75" customHeight="1" x14ac:dyDescent="0.25">
      <c r="A231" s="51" t="s">
        <v>170</v>
      </c>
      <c r="B231" s="52" t="s">
        <v>23</v>
      </c>
      <c r="C231" s="53"/>
      <c r="D231" s="53">
        <v>32771.919999999998</v>
      </c>
      <c r="E231" s="50"/>
    </row>
    <row r="232" spans="1:5" ht="12.75" customHeight="1" x14ac:dyDescent="0.25">
      <c r="A232" s="51" t="s">
        <v>27</v>
      </c>
      <c r="B232" s="52" t="s">
        <v>26</v>
      </c>
      <c r="C232" s="53"/>
      <c r="D232" s="53"/>
      <c r="E232" s="50"/>
    </row>
    <row r="233" spans="1:5" ht="12.75" customHeight="1" x14ac:dyDescent="0.25">
      <c r="A233" s="51" t="s">
        <v>172</v>
      </c>
      <c r="B233" s="52" t="s">
        <v>28</v>
      </c>
      <c r="C233" s="53"/>
      <c r="D233" s="53">
        <v>5352.66</v>
      </c>
      <c r="E233" s="50"/>
    </row>
    <row r="234" spans="1:5" ht="12.75" customHeight="1" x14ac:dyDescent="0.25">
      <c r="A234" s="47">
        <v>32</v>
      </c>
      <c r="B234" s="48" t="s">
        <v>30</v>
      </c>
      <c r="C234" s="54">
        <v>1000</v>
      </c>
      <c r="D234" s="54">
        <f>D235</f>
        <v>855.79</v>
      </c>
      <c r="E234" s="50">
        <f>D234/C234*100</f>
        <v>85.578999999999994</v>
      </c>
    </row>
    <row r="235" spans="1:5" ht="12.75" customHeight="1" x14ac:dyDescent="0.25">
      <c r="A235" s="51" t="s">
        <v>33</v>
      </c>
      <c r="B235" s="52" t="s">
        <v>34</v>
      </c>
      <c r="C235" s="53"/>
      <c r="D235" s="53">
        <v>855.79</v>
      </c>
      <c r="E235" s="50"/>
    </row>
    <row r="236" spans="1:5" ht="12.75" customHeight="1" x14ac:dyDescent="0.25">
      <c r="A236" s="89" t="s">
        <v>106</v>
      </c>
      <c r="B236" s="65" t="s">
        <v>202</v>
      </c>
      <c r="C236" s="66">
        <f>C237+C238</f>
        <v>143955</v>
      </c>
      <c r="D236" s="66"/>
      <c r="E236" s="46">
        <f t="shared" si="6"/>
        <v>0</v>
      </c>
    </row>
    <row r="237" spans="1:5" ht="12.75" customHeight="1" x14ac:dyDescent="0.25">
      <c r="A237" s="90" t="s">
        <v>177</v>
      </c>
      <c r="B237" s="91" t="s">
        <v>22</v>
      </c>
      <c r="C237" s="92">
        <v>136955</v>
      </c>
      <c r="D237" s="92"/>
      <c r="E237" s="77">
        <f t="shared" si="6"/>
        <v>0</v>
      </c>
    </row>
    <row r="238" spans="1:5" ht="12.75" customHeight="1" x14ac:dyDescent="0.25">
      <c r="A238" s="90" t="s">
        <v>182</v>
      </c>
      <c r="B238" s="91" t="s">
        <v>30</v>
      </c>
      <c r="C238" s="92">
        <v>7000</v>
      </c>
      <c r="D238" s="92"/>
      <c r="E238" s="77">
        <f t="shared" si="6"/>
        <v>0</v>
      </c>
    </row>
    <row r="239" spans="1:5" ht="12.75" customHeight="1" x14ac:dyDescent="0.25">
      <c r="A239" s="90"/>
      <c r="B239" s="91"/>
      <c r="C239" s="92"/>
      <c r="D239" s="92"/>
      <c r="E239" s="77" t="e">
        <f t="shared" si="6"/>
        <v>#DIV/0!</v>
      </c>
    </row>
    <row r="240" spans="1:5" ht="12.75" customHeight="1" x14ac:dyDescent="0.25">
      <c r="A240" s="90"/>
      <c r="B240" s="91"/>
      <c r="C240" s="92"/>
      <c r="D240" s="92"/>
      <c r="E240" s="77" t="e">
        <f t="shared" si="6"/>
        <v>#DIV/0!</v>
      </c>
    </row>
    <row r="241" spans="1:5" ht="12.75" customHeight="1" x14ac:dyDescent="0.25">
      <c r="A241" s="90"/>
      <c r="B241" s="91"/>
      <c r="C241" s="92"/>
      <c r="D241" s="92"/>
      <c r="E241" s="77" t="e">
        <f t="shared" si="6"/>
        <v>#DIV/0!</v>
      </c>
    </row>
    <row r="242" spans="1:5" ht="12.75" customHeight="1" x14ac:dyDescent="0.25">
      <c r="A242" s="39" t="s">
        <v>203</v>
      </c>
      <c r="B242" s="40" t="s">
        <v>204</v>
      </c>
      <c r="C242" s="71">
        <f>C244+C248</f>
        <v>16000</v>
      </c>
      <c r="D242" s="71">
        <v>0</v>
      </c>
      <c r="E242" s="72">
        <f t="shared" si="6"/>
        <v>0</v>
      </c>
    </row>
    <row r="243" spans="1:5" ht="12.75" customHeight="1" x14ac:dyDescent="0.25">
      <c r="A243" s="43" t="s">
        <v>137</v>
      </c>
      <c r="B243" s="44" t="s">
        <v>138</v>
      </c>
      <c r="C243" s="45">
        <f t="shared" ref="C243" si="10">C244+C248</f>
        <v>16000</v>
      </c>
      <c r="D243" s="45">
        <f>D244+D248</f>
        <v>0</v>
      </c>
      <c r="E243" s="46">
        <f t="shared" si="6"/>
        <v>0</v>
      </c>
    </row>
    <row r="244" spans="1:5" ht="12.75" customHeight="1" x14ac:dyDescent="0.25">
      <c r="A244" s="47">
        <v>31</v>
      </c>
      <c r="B244" s="48" t="s">
        <v>22</v>
      </c>
      <c r="C244" s="49">
        <v>15000</v>
      </c>
      <c r="D244" s="49">
        <f>D245+D246+D247</f>
        <v>0</v>
      </c>
      <c r="E244" s="50">
        <f t="shared" si="6"/>
        <v>0</v>
      </c>
    </row>
    <row r="245" spans="1:5" ht="12.75" customHeight="1" x14ac:dyDescent="0.25">
      <c r="A245" s="51">
        <v>3111</v>
      </c>
      <c r="B245" s="52" t="s">
        <v>23</v>
      </c>
      <c r="C245" s="53"/>
      <c r="D245" s="53"/>
      <c r="E245" s="50"/>
    </row>
    <row r="246" spans="1:5" ht="12.75" customHeight="1" x14ac:dyDescent="0.25">
      <c r="A246" s="51">
        <v>3132</v>
      </c>
      <c r="B246" s="52" t="s">
        <v>28</v>
      </c>
      <c r="C246" s="53"/>
      <c r="D246" s="53"/>
      <c r="E246" s="50"/>
    </row>
    <row r="247" spans="1:5" ht="12.75" customHeight="1" x14ac:dyDescent="0.25">
      <c r="A247" s="51">
        <v>3133</v>
      </c>
      <c r="B247" s="52" t="s">
        <v>29</v>
      </c>
      <c r="C247" s="53"/>
      <c r="D247" s="53"/>
      <c r="E247" s="50"/>
    </row>
    <row r="248" spans="1:5" ht="12.75" customHeight="1" x14ac:dyDescent="0.25">
      <c r="A248" s="47">
        <v>32</v>
      </c>
      <c r="B248" s="48" t="s">
        <v>30</v>
      </c>
      <c r="C248" s="54">
        <v>1000</v>
      </c>
      <c r="D248" s="54">
        <f>D249+D250+D251</f>
        <v>0</v>
      </c>
      <c r="E248" s="50">
        <f t="shared" si="6"/>
        <v>0</v>
      </c>
    </row>
    <row r="249" spans="1:5" ht="12.75" customHeight="1" x14ac:dyDescent="0.25">
      <c r="A249" s="51" t="s">
        <v>31</v>
      </c>
      <c r="B249" s="52" t="s">
        <v>32</v>
      </c>
      <c r="C249" s="53"/>
      <c r="D249" s="53"/>
      <c r="E249" s="50"/>
    </row>
    <row r="250" spans="1:5" ht="12.75" customHeight="1" x14ac:dyDescent="0.25">
      <c r="A250" s="51" t="s">
        <v>33</v>
      </c>
      <c r="B250" s="52" t="s">
        <v>34</v>
      </c>
      <c r="C250" s="53"/>
      <c r="D250" s="53"/>
      <c r="E250" s="50"/>
    </row>
    <row r="251" spans="1:5" ht="12.75" customHeight="1" x14ac:dyDescent="0.25">
      <c r="A251" s="51" t="s">
        <v>153</v>
      </c>
      <c r="B251" s="52" t="s">
        <v>55</v>
      </c>
      <c r="C251" s="53"/>
      <c r="D251" s="53"/>
      <c r="E251" s="50"/>
    </row>
    <row r="252" spans="1:5" ht="12.75" customHeight="1" x14ac:dyDescent="0.25">
      <c r="A252" s="39" t="s">
        <v>205</v>
      </c>
      <c r="B252" s="40" t="s">
        <v>206</v>
      </c>
      <c r="C252" s="71">
        <f>C253+C258</f>
        <v>40000</v>
      </c>
      <c r="D252" s="71">
        <f>D253+D258</f>
        <v>0</v>
      </c>
      <c r="E252" s="72">
        <f t="shared" si="6"/>
        <v>0</v>
      </c>
    </row>
    <row r="253" spans="1:5" ht="12.75" customHeight="1" x14ac:dyDescent="0.25">
      <c r="A253" s="43" t="s">
        <v>99</v>
      </c>
      <c r="B253" s="44" t="s">
        <v>98</v>
      </c>
      <c r="C253" s="45">
        <f t="shared" ref="C253" si="11">C254+C256</f>
        <v>40000</v>
      </c>
      <c r="D253" s="45">
        <f>D254+D256</f>
        <v>0</v>
      </c>
      <c r="E253" s="46">
        <f t="shared" si="6"/>
        <v>0</v>
      </c>
    </row>
    <row r="254" spans="1:5" ht="12.75" customHeight="1" x14ac:dyDescent="0.25">
      <c r="A254" s="47">
        <v>32</v>
      </c>
      <c r="B254" s="48" t="s">
        <v>30</v>
      </c>
      <c r="C254" s="54">
        <v>20000</v>
      </c>
      <c r="D254" s="54">
        <f>D255</f>
        <v>0</v>
      </c>
      <c r="E254" s="50">
        <f t="shared" si="6"/>
        <v>0</v>
      </c>
    </row>
    <row r="255" spans="1:5" ht="12.75" customHeight="1" x14ac:dyDescent="0.25">
      <c r="A255" s="51" t="s">
        <v>50</v>
      </c>
      <c r="B255" s="52" t="s">
        <v>51</v>
      </c>
      <c r="C255" s="53"/>
      <c r="D255" s="53"/>
      <c r="E255" s="50"/>
    </row>
    <row r="256" spans="1:5" ht="12.75" customHeight="1" x14ac:dyDescent="0.25">
      <c r="A256" s="51" t="s">
        <v>194</v>
      </c>
      <c r="B256" s="56" t="s">
        <v>186</v>
      </c>
      <c r="C256" s="54">
        <v>20000</v>
      </c>
      <c r="D256" s="54">
        <f>D257</f>
        <v>0</v>
      </c>
      <c r="E256" s="50">
        <f t="shared" si="6"/>
        <v>0</v>
      </c>
    </row>
    <row r="257" spans="1:5" ht="12.75" customHeight="1" x14ac:dyDescent="0.25">
      <c r="A257" s="51" t="s">
        <v>90</v>
      </c>
      <c r="B257" s="52" t="s">
        <v>187</v>
      </c>
      <c r="C257" s="53"/>
      <c r="D257" s="53"/>
      <c r="E257" s="50"/>
    </row>
    <row r="258" spans="1:5" ht="12.75" customHeight="1" x14ac:dyDescent="0.25">
      <c r="A258" s="64" t="s">
        <v>100</v>
      </c>
      <c r="B258" s="65" t="s">
        <v>140</v>
      </c>
      <c r="C258" s="66">
        <f t="shared" ref="C258" si="12">C259</f>
        <v>0</v>
      </c>
      <c r="D258" s="66">
        <f>D259</f>
        <v>0</v>
      </c>
      <c r="E258" s="46"/>
    </row>
    <row r="259" spans="1:5" ht="12.75" customHeight="1" x14ac:dyDescent="0.25">
      <c r="A259" s="55">
        <v>42</v>
      </c>
      <c r="B259" s="56" t="s">
        <v>186</v>
      </c>
      <c r="C259" s="57"/>
      <c r="D259" s="57">
        <f>D260</f>
        <v>0</v>
      </c>
      <c r="E259" s="77"/>
    </row>
    <row r="260" spans="1:5" ht="12.75" customHeight="1" x14ac:dyDescent="0.25">
      <c r="A260" s="59" t="s">
        <v>90</v>
      </c>
      <c r="B260" s="60" t="s">
        <v>187</v>
      </c>
      <c r="C260" s="61"/>
      <c r="D260" s="61"/>
      <c r="E260" s="77"/>
    </row>
    <row r="261" spans="1:5" ht="12.75" customHeight="1" x14ac:dyDescent="0.25">
      <c r="A261" s="39" t="s">
        <v>207</v>
      </c>
      <c r="B261" s="40" t="s">
        <v>208</v>
      </c>
      <c r="C261" s="71">
        <f>C269+C283+C262</f>
        <v>0</v>
      </c>
      <c r="D261" s="71">
        <f>D269+D283+D262</f>
        <v>0</v>
      </c>
      <c r="E261" s="72" t="e">
        <f t="shared" ref="E261:E315" si="13">D261/C261</f>
        <v>#DIV/0!</v>
      </c>
    </row>
    <row r="262" spans="1:5" ht="12.75" customHeight="1" x14ac:dyDescent="0.25">
      <c r="A262" s="64" t="s">
        <v>95</v>
      </c>
      <c r="B262" s="68" t="s">
        <v>94</v>
      </c>
      <c r="C262" s="45">
        <f t="shared" ref="C262" si="14">C263+C266</f>
        <v>0</v>
      </c>
      <c r="D262" s="45">
        <f>D263+D266</f>
        <v>0</v>
      </c>
      <c r="E262" s="46" t="e">
        <f t="shared" si="13"/>
        <v>#DIV/0!</v>
      </c>
    </row>
    <row r="263" spans="1:5" ht="12.75" customHeight="1" x14ac:dyDescent="0.25">
      <c r="A263" s="47">
        <v>31</v>
      </c>
      <c r="B263" s="48" t="s">
        <v>22</v>
      </c>
      <c r="C263" s="54"/>
      <c r="D263" s="54">
        <f>SUM(D264:D265)</f>
        <v>0</v>
      </c>
      <c r="E263" s="50" t="e">
        <f t="shared" si="13"/>
        <v>#DIV/0!</v>
      </c>
    </row>
    <row r="264" spans="1:5" ht="12.75" customHeight="1" x14ac:dyDescent="0.25">
      <c r="A264" s="51" t="s">
        <v>170</v>
      </c>
      <c r="B264" s="52" t="s">
        <v>23</v>
      </c>
      <c r="C264" s="53"/>
      <c r="D264" s="53"/>
      <c r="E264" s="50" t="e">
        <f t="shared" si="13"/>
        <v>#DIV/0!</v>
      </c>
    </row>
    <row r="265" spans="1:5" ht="12.75" customHeight="1" x14ac:dyDescent="0.25">
      <c r="A265" s="51" t="s">
        <v>172</v>
      </c>
      <c r="B265" s="52" t="s">
        <v>28</v>
      </c>
      <c r="C265" s="53"/>
      <c r="D265" s="53"/>
      <c r="E265" s="50" t="e">
        <f t="shared" si="13"/>
        <v>#DIV/0!</v>
      </c>
    </row>
    <row r="266" spans="1:5" ht="12.75" customHeight="1" x14ac:dyDescent="0.25">
      <c r="A266" s="47">
        <v>32</v>
      </c>
      <c r="B266" s="48" t="s">
        <v>30</v>
      </c>
      <c r="C266" s="54"/>
      <c r="D266" s="54">
        <f>SUM(D267:D268)</f>
        <v>0</v>
      </c>
      <c r="E266" s="50" t="e">
        <f t="shared" si="13"/>
        <v>#DIV/0!</v>
      </c>
    </row>
    <row r="267" spans="1:5" ht="12.75" customHeight="1" x14ac:dyDescent="0.25">
      <c r="A267" s="51" t="s">
        <v>33</v>
      </c>
      <c r="B267" s="52" t="s">
        <v>34</v>
      </c>
      <c r="C267" s="53"/>
      <c r="D267" s="53"/>
      <c r="E267" s="50" t="e">
        <f t="shared" si="13"/>
        <v>#DIV/0!</v>
      </c>
    </row>
    <row r="268" spans="1:5" ht="12.75" customHeight="1" x14ac:dyDescent="0.25">
      <c r="A268" s="51" t="s">
        <v>35</v>
      </c>
      <c r="B268" s="52" t="s">
        <v>156</v>
      </c>
      <c r="C268" s="53"/>
      <c r="D268" s="53"/>
      <c r="E268" s="50" t="e">
        <f t="shared" si="13"/>
        <v>#DIV/0!</v>
      </c>
    </row>
    <row r="269" spans="1:5" ht="12.75" customHeight="1" x14ac:dyDescent="0.25">
      <c r="A269" s="64" t="s">
        <v>119</v>
      </c>
      <c r="B269" s="68" t="s">
        <v>120</v>
      </c>
      <c r="C269" s="45">
        <f t="shared" ref="C269" si="15">C270+C274</f>
        <v>0</v>
      </c>
      <c r="D269" s="45">
        <f>D270+D274</f>
        <v>0</v>
      </c>
      <c r="E269" s="46" t="e">
        <f t="shared" si="13"/>
        <v>#DIV/0!</v>
      </c>
    </row>
    <row r="270" spans="1:5" ht="12.75" customHeight="1" x14ac:dyDescent="0.25">
      <c r="A270" s="47">
        <v>31</v>
      </c>
      <c r="B270" s="48" t="s">
        <v>22</v>
      </c>
      <c r="C270" s="54"/>
      <c r="D270" s="54">
        <f>SUM(D271:D273)</f>
        <v>0</v>
      </c>
      <c r="E270" s="50" t="e">
        <f t="shared" si="13"/>
        <v>#DIV/0!</v>
      </c>
    </row>
    <row r="271" spans="1:5" ht="12.75" customHeight="1" x14ac:dyDescent="0.25">
      <c r="A271" s="51" t="s">
        <v>170</v>
      </c>
      <c r="B271" s="52" t="s">
        <v>23</v>
      </c>
      <c r="C271" s="53"/>
      <c r="D271" s="53"/>
      <c r="E271" s="50" t="e">
        <f t="shared" si="13"/>
        <v>#DIV/0!</v>
      </c>
    </row>
    <row r="272" spans="1:5" ht="12.75" customHeight="1" x14ac:dyDescent="0.25">
      <c r="A272" s="51" t="s">
        <v>27</v>
      </c>
      <c r="B272" s="52" t="s">
        <v>26</v>
      </c>
      <c r="C272" s="53"/>
      <c r="D272" s="53"/>
      <c r="E272" s="50" t="e">
        <f t="shared" si="13"/>
        <v>#DIV/0!</v>
      </c>
    </row>
    <row r="273" spans="1:5" ht="12.75" customHeight="1" x14ac:dyDescent="0.25">
      <c r="A273" s="51" t="s">
        <v>172</v>
      </c>
      <c r="B273" s="52" t="s">
        <v>28</v>
      </c>
      <c r="C273" s="53"/>
      <c r="D273" s="53"/>
      <c r="E273" s="50" t="e">
        <f t="shared" si="13"/>
        <v>#DIV/0!</v>
      </c>
    </row>
    <row r="274" spans="1:5" ht="12.75" customHeight="1" x14ac:dyDescent="0.25">
      <c r="A274" s="47">
        <v>32</v>
      </c>
      <c r="B274" s="48" t="s">
        <v>30</v>
      </c>
      <c r="C274" s="54"/>
      <c r="D274" s="54">
        <f>SUM(D275:D282)</f>
        <v>0</v>
      </c>
      <c r="E274" s="50" t="e">
        <f t="shared" si="13"/>
        <v>#DIV/0!</v>
      </c>
    </row>
    <row r="275" spans="1:5" ht="12.75" customHeight="1" x14ac:dyDescent="0.25">
      <c r="A275" s="51" t="s">
        <v>31</v>
      </c>
      <c r="B275" s="52" t="s">
        <v>32</v>
      </c>
      <c r="C275" s="53"/>
      <c r="D275" s="53"/>
      <c r="E275" s="50" t="e">
        <f t="shared" si="13"/>
        <v>#DIV/0!</v>
      </c>
    </row>
    <row r="276" spans="1:5" ht="12.75" customHeight="1" x14ac:dyDescent="0.25">
      <c r="A276" s="51" t="s">
        <v>33</v>
      </c>
      <c r="B276" s="52" t="s">
        <v>34</v>
      </c>
      <c r="C276" s="53"/>
      <c r="D276" s="53"/>
      <c r="E276" s="50" t="e">
        <f t="shared" si="13"/>
        <v>#DIV/0!</v>
      </c>
    </row>
    <row r="277" spans="1:5" ht="12.75" customHeight="1" x14ac:dyDescent="0.25">
      <c r="A277" s="51" t="s">
        <v>35</v>
      </c>
      <c r="B277" s="52" t="s">
        <v>156</v>
      </c>
      <c r="C277" s="53"/>
      <c r="D277" s="53"/>
      <c r="E277" s="50" t="e">
        <f t="shared" si="13"/>
        <v>#DIV/0!</v>
      </c>
    </row>
    <row r="278" spans="1:5" ht="12.75" customHeight="1" x14ac:dyDescent="0.25">
      <c r="A278" s="51" t="s">
        <v>37</v>
      </c>
      <c r="B278" s="52" t="s">
        <v>38</v>
      </c>
      <c r="C278" s="53"/>
      <c r="D278" s="53"/>
      <c r="E278" s="50" t="e">
        <f t="shared" si="13"/>
        <v>#DIV/0!</v>
      </c>
    </row>
    <row r="279" spans="1:5" ht="12.75" customHeight="1" x14ac:dyDescent="0.25">
      <c r="A279" s="51" t="s">
        <v>41</v>
      </c>
      <c r="B279" s="52" t="s">
        <v>42</v>
      </c>
      <c r="C279" s="53"/>
      <c r="D279" s="53"/>
      <c r="E279" s="50" t="e">
        <f t="shared" si="13"/>
        <v>#DIV/0!</v>
      </c>
    </row>
    <row r="280" spans="1:5" ht="12.75" customHeight="1" x14ac:dyDescent="0.25">
      <c r="A280" s="51" t="s">
        <v>48</v>
      </c>
      <c r="B280" s="52" t="s">
        <v>49</v>
      </c>
      <c r="C280" s="53"/>
      <c r="D280" s="53"/>
      <c r="E280" s="50" t="e">
        <f t="shared" si="13"/>
        <v>#DIV/0!</v>
      </c>
    </row>
    <row r="281" spans="1:5" ht="12.75" customHeight="1" x14ac:dyDescent="0.25">
      <c r="A281" s="51" t="s">
        <v>157</v>
      </c>
      <c r="B281" s="52" t="s">
        <v>52</v>
      </c>
      <c r="C281" s="53"/>
      <c r="D281" s="53"/>
      <c r="E281" s="50" t="e">
        <f t="shared" si="13"/>
        <v>#DIV/0!</v>
      </c>
    </row>
    <row r="282" spans="1:5" ht="12.75" customHeight="1" x14ac:dyDescent="0.25">
      <c r="A282" s="51" t="s">
        <v>60</v>
      </c>
      <c r="B282" s="52" t="s">
        <v>61</v>
      </c>
      <c r="C282" s="53"/>
      <c r="D282" s="53"/>
      <c r="E282" s="50" t="e">
        <f t="shared" si="13"/>
        <v>#DIV/0!</v>
      </c>
    </row>
    <row r="283" spans="1:5" ht="12.75" customHeight="1" x14ac:dyDescent="0.25">
      <c r="A283" s="64" t="s">
        <v>209</v>
      </c>
      <c r="B283" s="68" t="s">
        <v>108</v>
      </c>
      <c r="C283" s="45">
        <f t="shared" ref="C283" si="16">C284+C288</f>
        <v>0</v>
      </c>
      <c r="D283" s="45">
        <f>D284+D288</f>
        <v>0</v>
      </c>
      <c r="E283" s="46" t="e">
        <f t="shared" si="13"/>
        <v>#DIV/0!</v>
      </c>
    </row>
    <row r="284" spans="1:5" ht="12.75" customHeight="1" x14ac:dyDescent="0.25">
      <c r="A284" s="47">
        <v>31</v>
      </c>
      <c r="B284" s="48" t="s">
        <v>22</v>
      </c>
      <c r="C284" s="54"/>
      <c r="D284" s="54">
        <f>SUM(D285:D287)</f>
        <v>0</v>
      </c>
      <c r="E284" s="50" t="e">
        <f t="shared" si="13"/>
        <v>#DIV/0!</v>
      </c>
    </row>
    <row r="285" spans="1:5" ht="12.75" customHeight="1" x14ac:dyDescent="0.25">
      <c r="A285" s="51" t="s">
        <v>170</v>
      </c>
      <c r="B285" s="52" t="s">
        <v>23</v>
      </c>
      <c r="C285" s="53"/>
      <c r="D285" s="53"/>
      <c r="E285" s="50" t="e">
        <f t="shared" si="13"/>
        <v>#DIV/0!</v>
      </c>
    </row>
    <row r="286" spans="1:5" ht="12.75" customHeight="1" x14ac:dyDescent="0.25">
      <c r="A286" s="51" t="s">
        <v>27</v>
      </c>
      <c r="B286" s="52" t="s">
        <v>26</v>
      </c>
      <c r="C286" s="53"/>
      <c r="D286" s="53"/>
      <c r="E286" s="50" t="e">
        <f t="shared" si="13"/>
        <v>#DIV/0!</v>
      </c>
    </row>
    <row r="287" spans="1:5" ht="12.75" customHeight="1" x14ac:dyDescent="0.25">
      <c r="A287" s="51" t="s">
        <v>172</v>
      </c>
      <c r="B287" s="52" t="s">
        <v>28</v>
      </c>
      <c r="C287" s="53"/>
      <c r="D287" s="53"/>
      <c r="E287" s="50" t="e">
        <f t="shared" si="13"/>
        <v>#DIV/0!</v>
      </c>
    </row>
    <row r="288" spans="1:5" ht="12.75" customHeight="1" x14ac:dyDescent="0.25">
      <c r="A288" s="47">
        <v>32</v>
      </c>
      <c r="B288" s="48" t="s">
        <v>30</v>
      </c>
      <c r="C288" s="54"/>
      <c r="D288" s="54">
        <f>SUM(D289:D296)</f>
        <v>0</v>
      </c>
      <c r="E288" s="50" t="e">
        <f t="shared" si="13"/>
        <v>#DIV/0!</v>
      </c>
    </row>
    <row r="289" spans="1:5" ht="12.75" customHeight="1" x14ac:dyDescent="0.25">
      <c r="A289" s="51" t="s">
        <v>31</v>
      </c>
      <c r="B289" s="52" t="s">
        <v>32</v>
      </c>
      <c r="C289" s="53"/>
      <c r="D289" s="53"/>
      <c r="E289" s="50" t="e">
        <f t="shared" si="13"/>
        <v>#DIV/0!</v>
      </c>
    </row>
    <row r="290" spans="1:5" ht="12.75" customHeight="1" x14ac:dyDescent="0.25">
      <c r="A290" s="51" t="s">
        <v>33</v>
      </c>
      <c r="B290" s="52" t="s">
        <v>34</v>
      </c>
      <c r="C290" s="53"/>
      <c r="D290" s="53"/>
      <c r="E290" s="50" t="e">
        <f t="shared" si="13"/>
        <v>#DIV/0!</v>
      </c>
    </row>
    <row r="291" spans="1:5" ht="12.75" customHeight="1" x14ac:dyDescent="0.25">
      <c r="A291" s="51" t="s">
        <v>35</v>
      </c>
      <c r="B291" s="52" t="s">
        <v>156</v>
      </c>
      <c r="C291" s="53"/>
      <c r="D291" s="53"/>
      <c r="E291" s="50" t="e">
        <f t="shared" si="13"/>
        <v>#DIV/0!</v>
      </c>
    </row>
    <row r="292" spans="1:5" ht="12.75" customHeight="1" x14ac:dyDescent="0.25">
      <c r="A292" s="51" t="s">
        <v>37</v>
      </c>
      <c r="B292" s="52" t="s">
        <v>38</v>
      </c>
      <c r="C292" s="53"/>
      <c r="D292" s="53"/>
      <c r="E292" s="50" t="e">
        <f t="shared" si="13"/>
        <v>#DIV/0!</v>
      </c>
    </row>
    <row r="293" spans="1:5" ht="12.75" customHeight="1" x14ac:dyDescent="0.25">
      <c r="A293" s="51" t="s">
        <v>41</v>
      </c>
      <c r="B293" s="52" t="s">
        <v>42</v>
      </c>
      <c r="C293" s="53"/>
      <c r="D293" s="53"/>
      <c r="E293" s="50" t="e">
        <f t="shared" si="13"/>
        <v>#DIV/0!</v>
      </c>
    </row>
    <row r="294" spans="1:5" ht="12.75" customHeight="1" x14ac:dyDescent="0.25">
      <c r="A294" s="51" t="s">
        <v>48</v>
      </c>
      <c r="B294" s="52" t="s">
        <v>49</v>
      </c>
      <c r="C294" s="53"/>
      <c r="D294" s="53"/>
      <c r="E294" s="50" t="e">
        <f t="shared" si="13"/>
        <v>#DIV/0!</v>
      </c>
    </row>
    <row r="295" spans="1:5" ht="12.75" customHeight="1" x14ac:dyDescent="0.25">
      <c r="A295" s="51" t="s">
        <v>157</v>
      </c>
      <c r="B295" s="52" t="s">
        <v>52</v>
      </c>
      <c r="C295" s="53"/>
      <c r="D295" s="53"/>
      <c r="E295" s="50" t="e">
        <f t="shared" si="13"/>
        <v>#DIV/0!</v>
      </c>
    </row>
    <row r="296" spans="1:5" ht="12.75" customHeight="1" x14ac:dyDescent="0.25">
      <c r="A296" s="51" t="s">
        <v>60</v>
      </c>
      <c r="B296" s="52" t="s">
        <v>61</v>
      </c>
      <c r="C296" s="53"/>
      <c r="D296" s="53"/>
      <c r="E296" s="50" t="e">
        <f t="shared" si="13"/>
        <v>#DIV/0!</v>
      </c>
    </row>
    <row r="297" spans="1:5" ht="12.75" customHeight="1" x14ac:dyDescent="0.25">
      <c r="A297" s="39" t="s">
        <v>210</v>
      </c>
      <c r="B297" s="40" t="s">
        <v>211</v>
      </c>
      <c r="C297" s="71">
        <f t="shared" ref="C297" si="17">C298+C305</f>
        <v>0</v>
      </c>
      <c r="D297" s="71">
        <f>D298+D305</f>
        <v>0</v>
      </c>
      <c r="E297" s="72" t="e">
        <f t="shared" si="13"/>
        <v>#DIV/0!</v>
      </c>
    </row>
    <row r="298" spans="1:5" ht="12.75" customHeight="1" x14ac:dyDescent="0.25">
      <c r="A298" s="43" t="s">
        <v>95</v>
      </c>
      <c r="B298" s="44" t="s">
        <v>94</v>
      </c>
      <c r="C298" s="45">
        <f>C299+C302</f>
        <v>0</v>
      </c>
      <c r="D298" s="45">
        <f>D302</f>
        <v>0</v>
      </c>
      <c r="E298" s="46" t="e">
        <f t="shared" si="13"/>
        <v>#DIV/0!</v>
      </c>
    </row>
    <row r="299" spans="1:5" ht="12.75" customHeight="1" x14ac:dyDescent="0.25">
      <c r="A299" s="47">
        <v>31</v>
      </c>
      <c r="B299" s="48" t="s">
        <v>22</v>
      </c>
      <c r="C299" s="74"/>
      <c r="D299" s="74"/>
      <c r="E299" s="50" t="e">
        <f t="shared" si="13"/>
        <v>#DIV/0!</v>
      </c>
    </row>
    <row r="300" spans="1:5" ht="12.75" customHeight="1" x14ac:dyDescent="0.25">
      <c r="A300" s="51" t="s">
        <v>25</v>
      </c>
      <c r="B300" s="52" t="s">
        <v>171</v>
      </c>
      <c r="C300" s="74"/>
      <c r="D300" s="74"/>
      <c r="E300" s="50" t="e">
        <f t="shared" si="13"/>
        <v>#DIV/0!</v>
      </c>
    </row>
    <row r="301" spans="1:5" ht="12.75" customHeight="1" x14ac:dyDescent="0.25">
      <c r="A301" s="51" t="s">
        <v>172</v>
      </c>
      <c r="B301" s="52" t="s">
        <v>28</v>
      </c>
      <c r="C301" s="74"/>
      <c r="D301" s="74"/>
      <c r="E301" s="50" t="e">
        <f t="shared" si="13"/>
        <v>#DIV/0!</v>
      </c>
    </row>
    <row r="302" spans="1:5" ht="12.75" customHeight="1" x14ac:dyDescent="0.25">
      <c r="A302" s="47">
        <v>32</v>
      </c>
      <c r="B302" s="48" t="s">
        <v>30</v>
      </c>
      <c r="C302" s="54"/>
      <c r="D302" s="54">
        <f>SUM(D303:D304)</f>
        <v>0</v>
      </c>
      <c r="E302" s="50" t="e">
        <f t="shared" si="13"/>
        <v>#DIV/0!</v>
      </c>
    </row>
    <row r="303" spans="1:5" ht="12.75" customHeight="1" x14ac:dyDescent="0.25">
      <c r="A303" s="51" t="s">
        <v>39</v>
      </c>
      <c r="B303" s="52" t="s">
        <v>40</v>
      </c>
      <c r="C303" s="53"/>
      <c r="D303" s="53"/>
      <c r="E303" s="50" t="e">
        <f t="shared" si="13"/>
        <v>#DIV/0!</v>
      </c>
    </row>
    <row r="304" spans="1:5" ht="12.75" customHeight="1" x14ac:dyDescent="0.25">
      <c r="A304" s="51" t="s">
        <v>53</v>
      </c>
      <c r="B304" s="52" t="s">
        <v>54</v>
      </c>
      <c r="C304" s="53"/>
      <c r="D304" s="53"/>
      <c r="E304" s="50" t="e">
        <f t="shared" si="13"/>
        <v>#DIV/0!</v>
      </c>
    </row>
    <row r="305" spans="1:5" ht="12.75" customHeight="1" x14ac:dyDescent="0.25">
      <c r="A305" s="43" t="s">
        <v>119</v>
      </c>
      <c r="B305" s="44" t="s">
        <v>120</v>
      </c>
      <c r="C305" s="45">
        <f t="shared" ref="C305" si="18">C306</f>
        <v>0</v>
      </c>
      <c r="D305" s="45">
        <f>D306</f>
        <v>0</v>
      </c>
      <c r="E305" s="46" t="e">
        <f t="shared" si="13"/>
        <v>#DIV/0!</v>
      </c>
    </row>
    <row r="306" spans="1:5" ht="12.75" customHeight="1" x14ac:dyDescent="0.25">
      <c r="A306" s="47">
        <v>31</v>
      </c>
      <c r="B306" s="48" t="s">
        <v>22</v>
      </c>
      <c r="C306" s="54"/>
      <c r="D306" s="54">
        <f>SUM(D307:D308)</f>
        <v>0</v>
      </c>
      <c r="E306" s="50" t="e">
        <f t="shared" si="13"/>
        <v>#DIV/0!</v>
      </c>
    </row>
    <row r="307" spans="1:5" ht="12.75" customHeight="1" x14ac:dyDescent="0.25">
      <c r="A307" s="51" t="s">
        <v>25</v>
      </c>
      <c r="B307" s="52" t="s">
        <v>171</v>
      </c>
      <c r="C307" s="53"/>
      <c r="D307" s="53"/>
      <c r="E307" s="50" t="e">
        <f t="shared" si="13"/>
        <v>#DIV/0!</v>
      </c>
    </row>
    <row r="308" spans="1:5" ht="12.75" customHeight="1" x14ac:dyDescent="0.25">
      <c r="A308" s="51" t="s">
        <v>172</v>
      </c>
      <c r="B308" s="52" t="s">
        <v>28</v>
      </c>
      <c r="C308" s="53"/>
      <c r="D308" s="53"/>
      <c r="E308" s="50" t="e">
        <f t="shared" si="13"/>
        <v>#DIV/0!</v>
      </c>
    </row>
    <row r="309" spans="1:5" ht="12.75" customHeight="1" x14ac:dyDescent="0.25">
      <c r="A309" s="39" t="s">
        <v>212</v>
      </c>
      <c r="B309" s="40" t="s">
        <v>213</v>
      </c>
      <c r="C309" s="71">
        <f>C310+C321</f>
        <v>45000</v>
      </c>
      <c r="D309" s="71">
        <f>D310+D321</f>
        <v>14947.51</v>
      </c>
      <c r="E309" s="72">
        <f>D309/C309*100</f>
        <v>33.216688888888889</v>
      </c>
    </row>
    <row r="310" spans="1:5" ht="12.75" customHeight="1" x14ac:dyDescent="0.25">
      <c r="A310" s="64" t="s">
        <v>137</v>
      </c>
      <c r="B310" s="68" t="s">
        <v>93</v>
      </c>
      <c r="C310" s="45">
        <f t="shared" ref="C310" si="19">C311+C315</f>
        <v>45000</v>
      </c>
      <c r="D310" s="45">
        <f>D311+D315</f>
        <v>0</v>
      </c>
      <c r="E310" s="46">
        <f t="shared" si="13"/>
        <v>0</v>
      </c>
    </row>
    <row r="311" spans="1:5" ht="12.75" customHeight="1" x14ac:dyDescent="0.25">
      <c r="A311" s="47">
        <v>31</v>
      </c>
      <c r="B311" s="48" t="s">
        <v>22</v>
      </c>
      <c r="C311" s="54">
        <v>41000</v>
      </c>
      <c r="D311" s="54">
        <f>SUM(D312:D314)</f>
        <v>0</v>
      </c>
      <c r="E311" s="50">
        <f t="shared" si="13"/>
        <v>0</v>
      </c>
    </row>
    <row r="312" spans="1:5" ht="12.75" customHeight="1" x14ac:dyDescent="0.25">
      <c r="A312" s="51" t="s">
        <v>170</v>
      </c>
      <c r="B312" s="52" t="s">
        <v>23</v>
      </c>
      <c r="C312" s="53"/>
      <c r="D312" s="53"/>
      <c r="E312" s="50"/>
    </row>
    <row r="313" spans="1:5" ht="12.75" customHeight="1" x14ac:dyDescent="0.25">
      <c r="A313" s="51" t="s">
        <v>27</v>
      </c>
      <c r="B313" s="52" t="s">
        <v>26</v>
      </c>
      <c r="C313" s="53"/>
      <c r="D313" s="53"/>
      <c r="E313" s="50"/>
    </row>
    <row r="314" spans="1:5" ht="12.75" customHeight="1" x14ac:dyDescent="0.25">
      <c r="A314" s="51" t="s">
        <v>172</v>
      </c>
      <c r="B314" s="52" t="s">
        <v>28</v>
      </c>
      <c r="C314" s="53"/>
      <c r="D314" s="53"/>
      <c r="E314" s="50"/>
    </row>
    <row r="315" spans="1:5" ht="12.75" customHeight="1" x14ac:dyDescent="0.25">
      <c r="A315" s="47">
        <v>32</v>
      </c>
      <c r="B315" s="48" t="s">
        <v>30</v>
      </c>
      <c r="C315" s="54">
        <v>4000</v>
      </c>
      <c r="D315" s="54">
        <f>SUM(D316:D320)</f>
        <v>0</v>
      </c>
      <c r="E315" s="50">
        <f t="shared" si="13"/>
        <v>0</v>
      </c>
    </row>
    <row r="316" spans="1:5" ht="12.75" customHeight="1" x14ac:dyDescent="0.25">
      <c r="A316" s="51" t="s">
        <v>31</v>
      </c>
      <c r="B316" s="52" t="s">
        <v>32</v>
      </c>
      <c r="C316" s="53"/>
      <c r="D316" s="53"/>
      <c r="E316" s="50"/>
    </row>
    <row r="317" spans="1:5" ht="12.75" customHeight="1" x14ac:dyDescent="0.25">
      <c r="A317" s="51" t="s">
        <v>33</v>
      </c>
      <c r="B317" s="52" t="s">
        <v>34</v>
      </c>
      <c r="C317" s="53"/>
      <c r="D317" s="53"/>
      <c r="E317" s="50"/>
    </row>
    <row r="318" spans="1:5" ht="12.75" customHeight="1" x14ac:dyDescent="0.25">
      <c r="A318" s="51" t="s">
        <v>35</v>
      </c>
      <c r="B318" s="52" t="s">
        <v>156</v>
      </c>
      <c r="C318" s="53"/>
      <c r="D318" s="53"/>
      <c r="E318" s="50"/>
    </row>
    <row r="319" spans="1:5" ht="12.75" customHeight="1" x14ac:dyDescent="0.25">
      <c r="A319" s="51" t="s">
        <v>154</v>
      </c>
      <c r="B319" s="52" t="s">
        <v>57</v>
      </c>
      <c r="C319" s="53"/>
      <c r="D319" s="53"/>
      <c r="E319" s="50"/>
    </row>
    <row r="320" spans="1:5" ht="12.75" customHeight="1" x14ac:dyDescent="0.25">
      <c r="A320" s="51" t="s">
        <v>60</v>
      </c>
      <c r="B320" s="52" t="s">
        <v>61</v>
      </c>
      <c r="C320" s="53"/>
      <c r="D320" s="53"/>
      <c r="E320" s="50"/>
    </row>
    <row r="321" spans="1:5" ht="12.75" customHeight="1" x14ac:dyDescent="0.25">
      <c r="A321" s="64" t="s">
        <v>95</v>
      </c>
      <c r="B321" s="68" t="s">
        <v>214</v>
      </c>
      <c r="C321" s="45">
        <f>C322</f>
        <v>0</v>
      </c>
      <c r="D321" s="45">
        <f>D322+D326</f>
        <v>14947.51</v>
      </c>
      <c r="E321" s="46"/>
    </row>
    <row r="322" spans="1:5" ht="12.75" customHeight="1" x14ac:dyDescent="0.25">
      <c r="A322" s="47">
        <v>31</v>
      </c>
      <c r="B322" s="48" t="s">
        <v>22</v>
      </c>
      <c r="C322" s="54">
        <v>0</v>
      </c>
      <c r="D322" s="54">
        <f>SUM(D323:D325)</f>
        <v>14797.51</v>
      </c>
      <c r="E322" s="50"/>
    </row>
    <row r="323" spans="1:5" ht="12.75" customHeight="1" x14ac:dyDescent="0.25">
      <c r="A323" s="51" t="s">
        <v>170</v>
      </c>
      <c r="B323" s="52" t="s">
        <v>23</v>
      </c>
      <c r="C323" s="53"/>
      <c r="D323" s="53">
        <v>14797.51</v>
      </c>
      <c r="E323" s="50"/>
    </row>
    <row r="324" spans="1:5" ht="12.75" customHeight="1" x14ac:dyDescent="0.25">
      <c r="A324" s="51" t="s">
        <v>27</v>
      </c>
      <c r="B324" s="52" t="s">
        <v>26</v>
      </c>
      <c r="C324" s="53"/>
      <c r="D324" s="53"/>
      <c r="E324" s="50"/>
    </row>
    <row r="325" spans="1:5" ht="12.75" customHeight="1" x14ac:dyDescent="0.25">
      <c r="A325" s="51" t="s">
        <v>172</v>
      </c>
      <c r="B325" s="52" t="s">
        <v>28</v>
      </c>
      <c r="C325" s="53"/>
      <c r="D325" s="53"/>
      <c r="E325" s="50"/>
    </row>
    <row r="326" spans="1:5" ht="12.75" customHeight="1" x14ac:dyDescent="0.25">
      <c r="A326" s="47" t="s">
        <v>182</v>
      </c>
      <c r="B326" s="48" t="s">
        <v>30</v>
      </c>
      <c r="C326" s="53"/>
      <c r="D326" s="53">
        <f>D327+D328+D329</f>
        <v>150</v>
      </c>
      <c r="E326" s="50"/>
    </row>
    <row r="327" spans="1:5" ht="12.75" customHeight="1" x14ac:dyDescent="0.25">
      <c r="A327" s="51" t="s">
        <v>31</v>
      </c>
      <c r="B327" s="52" t="s">
        <v>32</v>
      </c>
      <c r="C327" s="53"/>
      <c r="D327" s="53"/>
      <c r="E327" s="50"/>
    </row>
    <row r="328" spans="1:5" ht="12.75" customHeight="1" x14ac:dyDescent="0.25">
      <c r="A328" s="51" t="s">
        <v>33</v>
      </c>
      <c r="B328" s="52" t="s">
        <v>34</v>
      </c>
      <c r="C328" s="53"/>
      <c r="D328" s="53">
        <v>150</v>
      </c>
      <c r="E328" s="50"/>
    </row>
    <row r="329" spans="1:5" ht="12.75" customHeight="1" x14ac:dyDescent="0.25">
      <c r="A329" s="51" t="s">
        <v>35</v>
      </c>
      <c r="B329" s="52" t="s">
        <v>156</v>
      </c>
      <c r="C329" s="53"/>
      <c r="D329" s="53"/>
      <c r="E329" s="50"/>
    </row>
    <row r="330" spans="1:5" ht="12.75" customHeight="1" x14ac:dyDescent="0.25">
      <c r="A330" s="39" t="s">
        <v>215</v>
      </c>
      <c r="B330" s="40" t="s">
        <v>216</v>
      </c>
      <c r="C330" s="71">
        <f t="shared" ref="C330" si="20">C331</f>
        <v>75000</v>
      </c>
      <c r="D330" s="71">
        <f>D331</f>
        <v>34280.86</v>
      </c>
      <c r="E330" s="72">
        <f>D330/C330*100</f>
        <v>45.707813333333334</v>
      </c>
    </row>
    <row r="331" spans="1:5" ht="12.75" customHeight="1" x14ac:dyDescent="0.25">
      <c r="A331" s="64" t="s">
        <v>109</v>
      </c>
      <c r="B331" s="68" t="s">
        <v>217</v>
      </c>
      <c r="C331" s="45">
        <f t="shared" ref="C331" si="21">C332+C336</f>
        <v>75000</v>
      </c>
      <c r="D331" s="45">
        <f>D332+D336</f>
        <v>34280.86</v>
      </c>
      <c r="E331" s="46">
        <f>D331/C331*100</f>
        <v>45.707813333333334</v>
      </c>
    </row>
    <row r="332" spans="1:5" ht="12.75" customHeight="1" x14ac:dyDescent="0.25">
      <c r="A332" s="47">
        <v>31</v>
      </c>
      <c r="B332" s="48" t="s">
        <v>22</v>
      </c>
      <c r="C332" s="54">
        <v>71000</v>
      </c>
      <c r="D332" s="54">
        <f>SUM(D333:D335)</f>
        <v>28993.38</v>
      </c>
      <c r="E332" s="50">
        <f>D332/C332*100</f>
        <v>40.83574647887324</v>
      </c>
    </row>
    <row r="333" spans="1:5" ht="12.75" customHeight="1" x14ac:dyDescent="0.25">
      <c r="A333" s="51" t="s">
        <v>170</v>
      </c>
      <c r="B333" s="52" t="s">
        <v>23</v>
      </c>
      <c r="C333" s="53"/>
      <c r="D333" s="53">
        <v>28993.38</v>
      </c>
      <c r="E333" s="50"/>
    </row>
    <row r="334" spans="1:5" ht="12.75" customHeight="1" x14ac:dyDescent="0.25">
      <c r="A334" s="51" t="s">
        <v>27</v>
      </c>
      <c r="B334" s="52" t="s">
        <v>26</v>
      </c>
      <c r="C334" s="53"/>
      <c r="D334" s="53"/>
      <c r="E334" s="50"/>
    </row>
    <row r="335" spans="1:5" ht="12.75" customHeight="1" x14ac:dyDescent="0.25">
      <c r="A335" s="51" t="s">
        <v>172</v>
      </c>
      <c r="B335" s="52" t="s">
        <v>28</v>
      </c>
      <c r="C335" s="53"/>
      <c r="D335" s="53"/>
      <c r="E335" s="50"/>
    </row>
    <row r="336" spans="1:5" ht="12.75" customHeight="1" x14ac:dyDescent="0.25">
      <c r="A336" s="47">
        <v>32</v>
      </c>
      <c r="B336" s="48" t="s">
        <v>30</v>
      </c>
      <c r="C336" s="54">
        <v>4000</v>
      </c>
      <c r="D336" s="54">
        <f>D337+D338+D339+D340</f>
        <v>5287.48</v>
      </c>
      <c r="E336" s="50">
        <f>D336/C336*100</f>
        <v>132.18699999999998</v>
      </c>
    </row>
    <row r="337" spans="1:5" ht="12.75" customHeight="1" x14ac:dyDescent="0.25">
      <c r="A337" s="51" t="s">
        <v>31</v>
      </c>
      <c r="B337" s="52" t="s">
        <v>32</v>
      </c>
      <c r="C337" s="54"/>
      <c r="D337" s="53">
        <v>1048.9100000000001</v>
      </c>
      <c r="E337" s="50"/>
    </row>
    <row r="338" spans="1:5" ht="12.75" customHeight="1" x14ac:dyDescent="0.25">
      <c r="A338" s="51" t="s">
        <v>33</v>
      </c>
      <c r="B338" s="52" t="s">
        <v>34</v>
      </c>
      <c r="C338" s="53"/>
      <c r="D338" s="53">
        <v>138.57</v>
      </c>
      <c r="E338" s="50"/>
    </row>
    <row r="339" spans="1:5" ht="12.75" customHeight="1" x14ac:dyDescent="0.25">
      <c r="A339" s="51" t="s">
        <v>35</v>
      </c>
      <c r="B339" s="52" t="s">
        <v>156</v>
      </c>
      <c r="C339" s="53"/>
      <c r="D339" s="53">
        <v>4100</v>
      </c>
      <c r="E339" s="50"/>
    </row>
    <row r="340" spans="1:5" ht="12.75" customHeight="1" x14ac:dyDescent="0.25">
      <c r="A340" s="51" t="s">
        <v>60</v>
      </c>
      <c r="B340" s="52" t="s">
        <v>61</v>
      </c>
      <c r="C340" s="53"/>
      <c r="D340" s="53"/>
      <c r="E340" s="50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SAŽETAK</vt:lpstr>
      <vt:lpstr>RAČUN PRIHODA I RASHODA</vt:lpstr>
      <vt:lpstr>Prihodi i rashodi prema izvoru</vt:lpstr>
      <vt:lpstr>IspisZahtjevaRviRazdobljaSumira</vt:lpstr>
      <vt:lpstr>Račun financiranja prema izvori</vt:lpstr>
      <vt:lpstr>Rashodi -funkcijska</vt:lpstr>
      <vt:lpstr>Račun financiranja</vt:lpstr>
      <vt:lpstr>POSEBNI DIO</vt:lpstr>
      <vt:lpstr>POSEBNI_DIO_</vt:lpstr>
      <vt:lpstr>IspisZahtjevaRviRazdobljaSumira!Print_Titles</vt:lpstr>
      <vt:lpstr>'POSEBNI DIO'!Print_Titles</vt:lpstr>
      <vt:lpstr>'Prihodi i rashodi prema izvoru'!Print_Titles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Kučić</dc:creator>
  <cp:lastModifiedBy>Ivana Kučić</cp:lastModifiedBy>
  <dcterms:created xsi:type="dcterms:W3CDTF">2026-09-24T06:42:10Z</dcterms:created>
  <dcterms:modified xsi:type="dcterms:W3CDTF">2026-09-25T10:25:12Z</dcterms:modified>
</cp:coreProperties>
</file>